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be-234\Downloads\"/>
    </mc:Choice>
  </mc:AlternateContent>
  <bookViews>
    <workbookView xWindow="0" yWindow="0" windowWidth="28800" windowHeight="12435" firstSheet="2" activeTab="2"/>
  </bookViews>
  <sheets>
    <sheet name="КТ и ДТ" sheetId="4" state="hidden" r:id="rId1"/>
    <sheet name="Закупки" sheetId="3" state="hidden" r:id="rId2"/>
    <sheet name="Итого свод 2023" sheetId="1" r:id="rId3"/>
    <sheet name="105 счет " sheetId="2" state="hidden" r:id="rId4"/>
    <sheet name="Равномерность" sheetId="5" state="hidden" r:id="rId5"/>
    <sheet name="ДТ доходы" sheetId="6" state="hidden" r:id="rId6"/>
    <sheet name="Лист1" sheetId="7" state="hidden" r:id="rId7"/>
  </sheets>
  <definedNames>
    <definedName name="_xlnm._FilterDatabase" localSheetId="3" hidden="1">'105 счет '!$A$7:$G$73</definedName>
    <definedName name="_xlnm._FilterDatabase" localSheetId="5" hidden="1">'ДТ доходы'!$B$3:$I$67</definedName>
    <definedName name="_xlnm._FilterDatabase" localSheetId="1" hidden="1">Закупки!$A$18:$AA$84</definedName>
    <definedName name="_xlnm._FilterDatabase" localSheetId="2" hidden="1">'Итого свод 2023'!$A$18:$X$84</definedName>
    <definedName name="_xlnm._FilterDatabase" localSheetId="0" hidden="1">'КТ и ДТ'!$A$18:$AA$84</definedName>
    <definedName name="_xlnm._FilterDatabase" localSheetId="4" hidden="1">Равномерность!$B$3:$AB$70</definedName>
    <definedName name="_xlnm.Print_Area" localSheetId="1">Закупки!$A$1:$AA$103</definedName>
    <definedName name="_xlnm.Print_Area" localSheetId="2">'Итого свод 2023'!$A$1:$X$103</definedName>
    <definedName name="_xlnm.Print_Area" localSheetId="0">'КТ и ДТ'!$A$1:$AA$103</definedName>
  </definedNames>
  <calcPr calcId="152511"/>
</workbook>
</file>

<file path=xl/calcChain.xml><?xml version="1.0" encoding="utf-8"?>
<calcChain xmlns="http://schemas.openxmlformats.org/spreadsheetml/2006/main">
  <c r="R24" i="1" l="1"/>
  <c r="R49" i="1"/>
  <c r="R21" i="1"/>
  <c r="I65" i="6"/>
  <c r="G40" i="6"/>
  <c r="G4" i="6"/>
  <c r="D59" i="2" l="1"/>
  <c r="M72" i="1" s="1"/>
  <c r="E59" i="2"/>
  <c r="N72" i="1" s="1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K42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F7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8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1" i="5"/>
  <c r="F10" i="5"/>
  <c r="F9" i="5"/>
  <c r="H70" i="5"/>
  <c r="J84" i="1" s="1"/>
  <c r="K84" i="1" s="1"/>
  <c r="H69" i="5"/>
  <c r="J83" i="1" s="1"/>
  <c r="K83" i="1" s="1"/>
  <c r="H68" i="5"/>
  <c r="J82" i="1" s="1"/>
  <c r="K82" i="1" s="1"/>
  <c r="H67" i="5"/>
  <c r="J81" i="1" s="1"/>
  <c r="K81" i="1" s="1"/>
  <c r="H66" i="5"/>
  <c r="J80" i="1" s="1"/>
  <c r="K80" i="1" s="1"/>
  <c r="H65" i="5"/>
  <c r="J79" i="1" s="1"/>
  <c r="K79" i="1" s="1"/>
  <c r="H64" i="5"/>
  <c r="J78" i="1" s="1"/>
  <c r="K78" i="1" s="1"/>
  <c r="H63" i="5"/>
  <c r="J77" i="1" s="1"/>
  <c r="K77" i="1" s="1"/>
  <c r="H62" i="5"/>
  <c r="J76" i="1" s="1"/>
  <c r="K76" i="1" s="1"/>
  <c r="H61" i="5"/>
  <c r="J75" i="1" s="1"/>
  <c r="K75" i="1" s="1"/>
  <c r="H60" i="5"/>
  <c r="J74" i="1" s="1"/>
  <c r="K74" i="1" s="1"/>
  <c r="H59" i="5"/>
  <c r="H58" i="5"/>
  <c r="J72" i="1" s="1"/>
  <c r="K72" i="1" s="1"/>
  <c r="H57" i="5"/>
  <c r="J71" i="1" s="1"/>
  <c r="K71" i="1" s="1"/>
  <c r="H56" i="5"/>
  <c r="J70" i="1" s="1"/>
  <c r="K70" i="1" s="1"/>
  <c r="H55" i="5"/>
  <c r="J69" i="1" s="1"/>
  <c r="K69" i="1" s="1"/>
  <c r="H54" i="5"/>
  <c r="J68" i="1" s="1"/>
  <c r="K68" i="1" s="1"/>
  <c r="H53" i="5"/>
  <c r="H52" i="5"/>
  <c r="J66" i="1" s="1"/>
  <c r="K66" i="1" s="1"/>
  <c r="H51" i="5"/>
  <c r="J65" i="1" s="1"/>
  <c r="K65" i="1" s="1"/>
  <c r="H50" i="5"/>
  <c r="J64" i="1" s="1"/>
  <c r="K64" i="1" s="1"/>
  <c r="H49" i="5"/>
  <c r="J63" i="1" s="1"/>
  <c r="K63" i="1" s="1"/>
  <c r="H48" i="5"/>
  <c r="J62" i="1" s="1"/>
  <c r="K62" i="1" s="1"/>
  <c r="H47" i="5"/>
  <c r="J61" i="1" s="1"/>
  <c r="K61" i="1" s="1"/>
  <c r="H46" i="5"/>
  <c r="J60" i="1" s="1"/>
  <c r="K60" i="1" s="1"/>
  <c r="H45" i="5"/>
  <c r="J59" i="1" s="1"/>
  <c r="K59" i="1" s="1"/>
  <c r="H44" i="5"/>
  <c r="J58" i="1" s="1"/>
  <c r="K58" i="1" s="1"/>
  <c r="H43" i="5"/>
  <c r="J57" i="1" s="1"/>
  <c r="K57" i="1" s="1"/>
  <c r="H42" i="5"/>
  <c r="J56" i="1" s="1"/>
  <c r="K56" i="1" s="1"/>
  <c r="H41" i="5"/>
  <c r="J55" i="1" s="1"/>
  <c r="K55" i="1" s="1"/>
  <c r="H40" i="5"/>
  <c r="J54" i="1" s="1"/>
  <c r="K54" i="1" s="1"/>
  <c r="H39" i="5"/>
  <c r="J53" i="1" s="1"/>
  <c r="K53" i="1" s="1"/>
  <c r="H38" i="5"/>
  <c r="J52" i="1" s="1"/>
  <c r="K52" i="1" s="1"/>
  <c r="H37" i="5"/>
  <c r="J51" i="1" s="1"/>
  <c r="K51" i="1" s="1"/>
  <c r="H36" i="5"/>
  <c r="J50" i="1" s="1"/>
  <c r="K50" i="1" s="1"/>
  <c r="H35" i="5"/>
  <c r="J49" i="1" s="1"/>
  <c r="K49" i="1" s="1"/>
  <c r="H34" i="5"/>
  <c r="J48" i="1" s="1"/>
  <c r="K48" i="1" s="1"/>
  <c r="H33" i="5"/>
  <c r="J47" i="1" s="1"/>
  <c r="K47" i="1" s="1"/>
  <c r="H32" i="5"/>
  <c r="J46" i="1" s="1"/>
  <c r="K46" i="1" s="1"/>
  <c r="H31" i="5"/>
  <c r="J45" i="1" s="1"/>
  <c r="K45" i="1" s="1"/>
  <c r="H30" i="5"/>
  <c r="J44" i="1" s="1"/>
  <c r="K44" i="1" s="1"/>
  <c r="H29" i="5"/>
  <c r="J43" i="1" s="1"/>
  <c r="K43" i="1" s="1"/>
  <c r="H28" i="5"/>
  <c r="J42" i="1" s="1"/>
  <c r="K42" i="1" s="1"/>
  <c r="H27" i="5"/>
  <c r="J41" i="1" s="1"/>
  <c r="K41" i="1" s="1"/>
  <c r="H26" i="5"/>
  <c r="J40" i="1" s="1"/>
  <c r="K40" i="1" s="1"/>
  <c r="H25" i="5"/>
  <c r="J39" i="1" s="1"/>
  <c r="K39" i="1" s="1"/>
  <c r="H24" i="5"/>
  <c r="J38" i="1" s="1"/>
  <c r="K38" i="1" s="1"/>
  <c r="H23" i="5"/>
  <c r="J37" i="1" s="1"/>
  <c r="K37" i="1" s="1"/>
  <c r="H22" i="5"/>
  <c r="J36" i="1" s="1"/>
  <c r="K36" i="1" s="1"/>
  <c r="H21" i="5"/>
  <c r="J35" i="1" s="1"/>
  <c r="K35" i="1" s="1"/>
  <c r="H20" i="5"/>
  <c r="J34" i="1" s="1"/>
  <c r="K34" i="1" s="1"/>
  <c r="H19" i="5"/>
  <c r="J33" i="1" s="1"/>
  <c r="K33" i="1" s="1"/>
  <c r="H18" i="5"/>
  <c r="J32" i="1" s="1"/>
  <c r="K32" i="1" s="1"/>
  <c r="H17" i="5"/>
  <c r="H16" i="5"/>
  <c r="J30" i="1" s="1"/>
  <c r="K30" i="1" s="1"/>
  <c r="H15" i="5"/>
  <c r="J29" i="1" s="1"/>
  <c r="K29" i="1" s="1"/>
  <c r="H14" i="5"/>
  <c r="J28" i="1" s="1"/>
  <c r="K28" i="1" s="1"/>
  <c r="H13" i="5"/>
  <c r="J27" i="1" s="1"/>
  <c r="K27" i="1" s="1"/>
  <c r="H12" i="5"/>
  <c r="J26" i="1" s="1"/>
  <c r="K26" i="1" s="1"/>
  <c r="H11" i="5"/>
  <c r="H10" i="5"/>
  <c r="J24" i="1" s="1"/>
  <c r="K24" i="1" s="1"/>
  <c r="H9" i="5"/>
  <c r="J23" i="1" s="1"/>
  <c r="K23" i="1" s="1"/>
  <c r="H8" i="5"/>
  <c r="J22" i="1" s="1"/>
  <c r="K22" i="1" s="1"/>
  <c r="H7" i="5"/>
  <c r="J21" i="1" s="1"/>
  <c r="K21" i="1" s="1"/>
  <c r="Z70" i="5"/>
  <c r="AA70" i="5" s="1"/>
  <c r="Z69" i="5"/>
  <c r="AA69" i="5" s="1"/>
  <c r="Z68" i="5"/>
  <c r="AA68" i="5" s="1"/>
  <c r="Z67" i="5"/>
  <c r="AA67" i="5" s="1"/>
  <c r="Z66" i="5"/>
  <c r="AA66" i="5" s="1"/>
  <c r="Z65" i="5"/>
  <c r="AA65" i="5" s="1"/>
  <c r="Z64" i="5"/>
  <c r="AA64" i="5" s="1"/>
  <c r="Z63" i="5"/>
  <c r="AA63" i="5" s="1"/>
  <c r="Z62" i="5"/>
  <c r="AA62" i="5" s="1"/>
  <c r="Z61" i="5"/>
  <c r="AA61" i="5" s="1"/>
  <c r="Z60" i="5"/>
  <c r="AA60" i="5" s="1"/>
  <c r="Z59" i="5"/>
  <c r="AA59" i="5" s="1"/>
  <c r="Z58" i="5"/>
  <c r="AA58" i="5" s="1"/>
  <c r="Z57" i="5"/>
  <c r="AA57" i="5" s="1"/>
  <c r="Z56" i="5"/>
  <c r="AA56" i="5" s="1"/>
  <c r="Z55" i="5"/>
  <c r="AA55" i="5" s="1"/>
  <c r="Z54" i="5"/>
  <c r="AA54" i="5" s="1"/>
  <c r="Z53" i="5"/>
  <c r="AA53" i="5" s="1"/>
  <c r="Z52" i="5"/>
  <c r="AA52" i="5" s="1"/>
  <c r="Z51" i="5"/>
  <c r="AA51" i="5" s="1"/>
  <c r="Z50" i="5"/>
  <c r="AA50" i="5" s="1"/>
  <c r="Z49" i="5"/>
  <c r="AA49" i="5" s="1"/>
  <c r="Z48" i="5"/>
  <c r="AA48" i="5" s="1"/>
  <c r="Z47" i="5"/>
  <c r="AA47" i="5" s="1"/>
  <c r="Z41" i="5"/>
  <c r="AA41" i="5" s="1"/>
  <c r="Z31" i="5"/>
  <c r="AA31" i="5" s="1"/>
  <c r="I47" i="5" l="1"/>
  <c r="M47" i="5" s="1"/>
  <c r="I66" i="5"/>
  <c r="M66" i="5" s="1"/>
  <c r="I53" i="5"/>
  <c r="M53" i="5" s="1"/>
  <c r="I59" i="5"/>
  <c r="M59" i="5" s="1"/>
  <c r="I54" i="5"/>
  <c r="M54" i="5" s="1"/>
  <c r="I11" i="5"/>
  <c r="M11" i="5" s="1"/>
  <c r="I17" i="5"/>
  <c r="M17" i="5" s="1"/>
  <c r="I9" i="5"/>
  <c r="M9" i="5" s="1"/>
  <c r="I21" i="5"/>
  <c r="M21" i="5" s="1"/>
  <c r="I27" i="5"/>
  <c r="M27" i="5" s="1"/>
  <c r="I33" i="5"/>
  <c r="M33" i="5" s="1"/>
  <c r="I39" i="5"/>
  <c r="M39" i="5" s="1"/>
  <c r="I45" i="5"/>
  <c r="M45" i="5" s="1"/>
  <c r="I18" i="5"/>
  <c r="M18" i="5" s="1"/>
  <c r="I24" i="5"/>
  <c r="M24" i="5" s="1"/>
  <c r="I30" i="5"/>
  <c r="M30" i="5" s="1"/>
  <c r="I36" i="5"/>
  <c r="M36" i="5" s="1"/>
  <c r="I42" i="5"/>
  <c r="M42" i="5" s="1"/>
  <c r="I48" i="5"/>
  <c r="M48" i="5" s="1"/>
  <c r="I58" i="5"/>
  <c r="M58" i="5" s="1"/>
  <c r="I70" i="5"/>
  <c r="M70" i="5" s="1"/>
  <c r="I7" i="5"/>
  <c r="M7" i="5" s="1"/>
  <c r="I19" i="5"/>
  <c r="M19" i="5" s="1"/>
  <c r="I25" i="5"/>
  <c r="M25" i="5" s="1"/>
  <c r="I31" i="5"/>
  <c r="M31" i="5" s="1"/>
  <c r="I37" i="5"/>
  <c r="M37" i="5" s="1"/>
  <c r="I43" i="5"/>
  <c r="M43" i="5" s="1"/>
  <c r="I49" i="5"/>
  <c r="M49" i="5" s="1"/>
  <c r="I65" i="5"/>
  <c r="M65" i="5" s="1"/>
  <c r="J73" i="1"/>
  <c r="K73" i="1" s="1"/>
  <c r="J67" i="1"/>
  <c r="K67" i="1" s="1"/>
  <c r="J31" i="1"/>
  <c r="K31" i="1" s="1"/>
  <c r="J25" i="1"/>
  <c r="K25" i="1" s="1"/>
  <c r="I52" i="5"/>
  <c r="M52" i="5" s="1"/>
  <c r="I64" i="5"/>
  <c r="M64" i="5" s="1"/>
  <c r="I8" i="5"/>
  <c r="M8" i="5" s="1"/>
  <c r="I20" i="5"/>
  <c r="M20" i="5" s="1"/>
  <c r="I38" i="5"/>
  <c r="M38" i="5" s="1"/>
  <c r="I60" i="5"/>
  <c r="M60" i="5" s="1"/>
  <c r="I67" i="5"/>
  <c r="M67" i="5" s="1"/>
  <c r="I61" i="5"/>
  <c r="M61" i="5" s="1"/>
  <c r="I22" i="5"/>
  <c r="M22" i="5" s="1"/>
  <c r="I28" i="5"/>
  <c r="M28" i="5" s="1"/>
  <c r="I34" i="5"/>
  <c r="M34" i="5" s="1"/>
  <c r="I40" i="5"/>
  <c r="M40" i="5" s="1"/>
  <c r="I46" i="5"/>
  <c r="M46" i="5" s="1"/>
  <c r="I56" i="5"/>
  <c r="M56" i="5" s="1"/>
  <c r="I55" i="5"/>
  <c r="M55" i="5" s="1"/>
  <c r="I29" i="5"/>
  <c r="M29" i="5" s="1"/>
  <c r="I51" i="5"/>
  <c r="M51" i="5" s="1"/>
  <c r="I57" i="5"/>
  <c r="M57" i="5" s="1"/>
  <c r="I63" i="5"/>
  <c r="M63" i="5" s="1"/>
  <c r="I69" i="5"/>
  <c r="M69" i="5" s="1"/>
  <c r="F59" i="2"/>
  <c r="O72" i="1" s="1"/>
  <c r="I41" i="5"/>
  <c r="M41" i="5" s="1"/>
  <c r="I35" i="5"/>
  <c r="M35" i="5" s="1"/>
  <c r="I14" i="5"/>
  <c r="M14" i="5" s="1"/>
  <c r="I44" i="5"/>
  <c r="M44" i="5" s="1"/>
  <c r="I26" i="5"/>
  <c r="M26" i="5" s="1"/>
  <c r="I32" i="5"/>
  <c r="M32" i="5" s="1"/>
  <c r="I50" i="5"/>
  <c r="M50" i="5" s="1"/>
  <c r="I62" i="5"/>
  <c r="M62" i="5" s="1"/>
  <c r="I68" i="5"/>
  <c r="M68" i="5" s="1"/>
  <c r="I13" i="5"/>
  <c r="M13" i="5" s="1"/>
  <c r="I23" i="5"/>
  <c r="M23" i="5" s="1"/>
  <c r="I16" i="5"/>
  <c r="M16" i="5" s="1"/>
  <c r="I15" i="5"/>
  <c r="M15" i="5" s="1"/>
  <c r="I12" i="5"/>
  <c r="M12" i="5" s="1"/>
  <c r="I10" i="5"/>
  <c r="M10" i="5" s="1"/>
  <c r="Z19" i="5"/>
  <c r="AA19" i="5" s="1"/>
  <c r="Z17" i="5"/>
  <c r="AA17" i="5" s="1"/>
  <c r="Z29" i="5"/>
  <c r="AA29" i="5" s="1"/>
  <c r="Z43" i="5"/>
  <c r="AA43" i="5" s="1"/>
  <c r="Z15" i="5"/>
  <c r="AA15" i="5" s="1"/>
  <c r="Z8" i="5"/>
  <c r="AA8" i="5" s="1"/>
  <c r="Z10" i="5"/>
  <c r="AA10" i="5" s="1"/>
  <c r="Z25" i="5"/>
  <c r="AA25" i="5" s="1"/>
  <c r="Z37" i="5"/>
  <c r="AA37" i="5" s="1"/>
  <c r="Z39" i="5"/>
  <c r="AA39" i="5" s="1"/>
  <c r="Z23" i="5"/>
  <c r="AA23" i="5" s="1"/>
  <c r="Z35" i="5"/>
  <c r="AA35" i="5" s="1"/>
  <c r="Z27" i="5"/>
  <c r="AA27" i="5" s="1"/>
  <c r="Z21" i="5"/>
  <c r="AA21" i="5" s="1"/>
  <c r="Z33" i="5"/>
  <c r="AA33" i="5" s="1"/>
  <c r="Z45" i="5"/>
  <c r="AA45" i="5" s="1"/>
  <c r="Z7" i="5"/>
  <c r="AA7" i="5" s="1"/>
  <c r="Z16" i="5"/>
  <c r="AA16" i="5" s="1"/>
  <c r="Z20" i="5"/>
  <c r="AA20" i="5" s="1"/>
  <c r="Z22" i="5"/>
  <c r="AA22" i="5" s="1"/>
  <c r="Z24" i="5"/>
  <c r="AA24" i="5" s="1"/>
  <c r="Z26" i="5"/>
  <c r="AA26" i="5" s="1"/>
  <c r="Z28" i="5"/>
  <c r="AA28" i="5" s="1"/>
  <c r="Z30" i="5"/>
  <c r="AA30" i="5" s="1"/>
  <c r="Z32" i="5"/>
  <c r="AA32" i="5" s="1"/>
  <c r="Z36" i="5"/>
  <c r="AA36" i="5" s="1"/>
  <c r="Z38" i="5"/>
  <c r="AA38" i="5" s="1"/>
  <c r="Z40" i="5"/>
  <c r="AA40" i="5" s="1"/>
  <c r="Z42" i="5"/>
  <c r="AA42" i="5" s="1"/>
  <c r="Z44" i="5"/>
  <c r="AA44" i="5" s="1"/>
  <c r="Z9" i="5"/>
  <c r="AA9" i="5" s="1"/>
  <c r="Z11" i="5"/>
  <c r="AA11" i="5" s="1"/>
  <c r="Z13" i="5"/>
  <c r="AA13" i="5" s="1"/>
  <c r="Z12" i="5"/>
  <c r="AA12" i="5" s="1"/>
  <c r="Z14" i="5"/>
  <c r="AA14" i="5" s="1"/>
  <c r="Z18" i="5"/>
  <c r="AA18" i="5" s="1"/>
  <c r="Z34" i="5"/>
  <c r="AA34" i="5" s="1"/>
  <c r="Z46" i="5"/>
  <c r="AA46" i="5" s="1"/>
  <c r="E22" i="2"/>
  <c r="D22" i="2"/>
  <c r="M28" i="1" s="1"/>
  <c r="E72" i="2"/>
  <c r="D72" i="2"/>
  <c r="E71" i="2"/>
  <c r="N84" i="1" s="1"/>
  <c r="D71" i="2"/>
  <c r="M84" i="1" s="1"/>
  <c r="E70" i="2"/>
  <c r="N83" i="1" s="1"/>
  <c r="D70" i="2"/>
  <c r="M83" i="1" s="1"/>
  <c r="E69" i="2"/>
  <c r="N82" i="1" s="1"/>
  <c r="D69" i="2"/>
  <c r="M82" i="1" s="1"/>
  <c r="E68" i="2"/>
  <c r="N81" i="1" s="1"/>
  <c r="D68" i="2"/>
  <c r="M81" i="1" s="1"/>
  <c r="E67" i="2"/>
  <c r="N80" i="1" s="1"/>
  <c r="D67" i="2"/>
  <c r="M80" i="1" s="1"/>
  <c r="E66" i="2"/>
  <c r="N79" i="1" s="1"/>
  <c r="D66" i="2"/>
  <c r="M79" i="1" s="1"/>
  <c r="E65" i="2"/>
  <c r="N78" i="1" s="1"/>
  <c r="D65" i="2"/>
  <c r="M78" i="1" s="1"/>
  <c r="E64" i="2"/>
  <c r="N77" i="1" s="1"/>
  <c r="D64" i="2"/>
  <c r="M77" i="1" s="1"/>
  <c r="E63" i="2"/>
  <c r="N76" i="1" s="1"/>
  <c r="D63" i="2"/>
  <c r="M76" i="1" s="1"/>
  <c r="E62" i="2"/>
  <c r="N75" i="1" s="1"/>
  <c r="D62" i="2"/>
  <c r="M75" i="1" s="1"/>
  <c r="E61" i="2"/>
  <c r="N74" i="1" s="1"/>
  <c r="D61" i="2"/>
  <c r="M74" i="1" s="1"/>
  <c r="E60" i="2"/>
  <c r="N73" i="1" s="1"/>
  <c r="D60" i="2"/>
  <c r="M73" i="1" s="1"/>
  <c r="E58" i="2"/>
  <c r="N71" i="1" s="1"/>
  <c r="D58" i="2"/>
  <c r="M71" i="1" s="1"/>
  <c r="E57" i="2"/>
  <c r="N70" i="1" s="1"/>
  <c r="D57" i="2"/>
  <c r="M70" i="1" s="1"/>
  <c r="E56" i="2"/>
  <c r="N69" i="1" s="1"/>
  <c r="D56" i="2"/>
  <c r="M69" i="1" s="1"/>
  <c r="E55" i="2"/>
  <c r="N68" i="1" s="1"/>
  <c r="D55" i="2"/>
  <c r="M68" i="1" s="1"/>
  <c r="E54" i="2"/>
  <c r="N67" i="1" s="1"/>
  <c r="D54" i="2"/>
  <c r="M67" i="1" s="1"/>
  <c r="E53" i="2"/>
  <c r="N66" i="1" s="1"/>
  <c r="D53" i="2"/>
  <c r="M66" i="1" s="1"/>
  <c r="E52" i="2"/>
  <c r="N64" i="1" s="1"/>
  <c r="D52" i="2"/>
  <c r="M64" i="1" s="1"/>
  <c r="E51" i="2"/>
  <c r="N63" i="1" s="1"/>
  <c r="D51" i="2"/>
  <c r="M63" i="1" s="1"/>
  <c r="E50" i="2"/>
  <c r="N62" i="1" s="1"/>
  <c r="D50" i="2"/>
  <c r="M62" i="1" s="1"/>
  <c r="E49" i="2"/>
  <c r="N60" i="1" s="1"/>
  <c r="D49" i="2"/>
  <c r="M60" i="1" s="1"/>
  <c r="E48" i="2"/>
  <c r="N59" i="1" s="1"/>
  <c r="D48" i="2"/>
  <c r="M59" i="1" s="1"/>
  <c r="E47" i="2"/>
  <c r="N58" i="1" s="1"/>
  <c r="D47" i="2"/>
  <c r="M58" i="1" s="1"/>
  <c r="E46" i="2"/>
  <c r="N57" i="1" s="1"/>
  <c r="D46" i="2"/>
  <c r="M57" i="1" s="1"/>
  <c r="E45" i="2"/>
  <c r="N56" i="1" s="1"/>
  <c r="D45" i="2"/>
  <c r="M56" i="1" s="1"/>
  <c r="E44" i="2"/>
  <c r="N54" i="1" s="1"/>
  <c r="D44" i="2"/>
  <c r="M54" i="1" s="1"/>
  <c r="E43" i="2"/>
  <c r="N53" i="1" s="1"/>
  <c r="D43" i="2"/>
  <c r="M53" i="1" s="1"/>
  <c r="E42" i="2"/>
  <c r="N52" i="1" s="1"/>
  <c r="D42" i="2"/>
  <c r="M52" i="1" s="1"/>
  <c r="E41" i="2"/>
  <c r="N51" i="1" s="1"/>
  <c r="D41" i="2"/>
  <c r="M51" i="1" s="1"/>
  <c r="E40" i="2"/>
  <c r="N50" i="1" s="1"/>
  <c r="D40" i="2"/>
  <c r="M50" i="1" s="1"/>
  <c r="E39" i="2"/>
  <c r="N49" i="1" s="1"/>
  <c r="D39" i="2"/>
  <c r="M49" i="1" s="1"/>
  <c r="E38" i="2"/>
  <c r="N48" i="1" s="1"/>
  <c r="D38" i="2"/>
  <c r="M48" i="1" s="1"/>
  <c r="E37" i="2"/>
  <c r="N47" i="1" s="1"/>
  <c r="D37" i="2"/>
  <c r="M47" i="1" s="1"/>
  <c r="E36" i="2"/>
  <c r="N46" i="1" s="1"/>
  <c r="D36" i="2"/>
  <c r="M46" i="1" s="1"/>
  <c r="E35" i="2"/>
  <c r="N45" i="1" s="1"/>
  <c r="D35" i="2"/>
  <c r="M45" i="1" s="1"/>
  <c r="E34" i="2"/>
  <c r="N43" i="1" s="1"/>
  <c r="D34" i="2"/>
  <c r="M43" i="1" s="1"/>
  <c r="E33" i="2"/>
  <c r="N42" i="1" s="1"/>
  <c r="D33" i="2"/>
  <c r="M42" i="1" s="1"/>
  <c r="E32" i="2"/>
  <c r="N41" i="1" s="1"/>
  <c r="D32" i="2"/>
  <c r="M41" i="1" s="1"/>
  <c r="E31" i="2"/>
  <c r="N40" i="1" s="1"/>
  <c r="D31" i="2"/>
  <c r="M40" i="1" s="1"/>
  <c r="E30" i="2"/>
  <c r="N39" i="1" s="1"/>
  <c r="D30" i="2"/>
  <c r="M39" i="1" s="1"/>
  <c r="E29" i="2"/>
  <c r="N37" i="1" s="1"/>
  <c r="D29" i="2"/>
  <c r="M37" i="1" s="1"/>
  <c r="E28" i="2"/>
  <c r="N36" i="1" s="1"/>
  <c r="D28" i="2"/>
  <c r="M36" i="1" s="1"/>
  <c r="E27" i="2"/>
  <c r="N35" i="1" s="1"/>
  <c r="D27" i="2"/>
  <c r="M35" i="1" s="1"/>
  <c r="E26" i="2"/>
  <c r="N34" i="1" s="1"/>
  <c r="D26" i="2"/>
  <c r="M34" i="1" s="1"/>
  <c r="E25" i="2"/>
  <c r="N31" i="1" s="1"/>
  <c r="D25" i="2"/>
  <c r="M31" i="1" s="1"/>
  <c r="E24" i="2"/>
  <c r="N30" i="1" s="1"/>
  <c r="D24" i="2"/>
  <c r="M30" i="1" s="1"/>
  <c r="E23" i="2"/>
  <c r="N29" i="1" s="1"/>
  <c r="D23" i="2"/>
  <c r="M29" i="1" s="1"/>
  <c r="E21" i="2"/>
  <c r="N27" i="1" s="1"/>
  <c r="D21" i="2"/>
  <c r="M27" i="1" s="1"/>
  <c r="E20" i="2"/>
  <c r="N26" i="1" s="1"/>
  <c r="D20" i="2"/>
  <c r="M26" i="1" s="1"/>
  <c r="E19" i="2"/>
  <c r="N25" i="1" s="1"/>
  <c r="D19" i="2"/>
  <c r="M25" i="1" s="1"/>
  <c r="E18" i="2"/>
  <c r="N23" i="1" s="1"/>
  <c r="D18" i="2"/>
  <c r="M23" i="1" s="1"/>
  <c r="E17" i="2"/>
  <c r="D17" i="2"/>
  <c r="E16" i="2"/>
  <c r="N21" i="1" s="1"/>
  <c r="D16" i="2"/>
  <c r="M21" i="1" s="1"/>
  <c r="E15" i="2"/>
  <c r="N32" i="1" s="1"/>
  <c r="D15" i="2"/>
  <c r="M32" i="1" s="1"/>
  <c r="E14" i="2"/>
  <c r="N44" i="1" s="1"/>
  <c r="D14" i="2"/>
  <c r="M44" i="1" s="1"/>
  <c r="E13" i="2"/>
  <c r="N65" i="1" s="1"/>
  <c r="D13" i="2"/>
  <c r="M65" i="1" s="1"/>
  <c r="E12" i="2"/>
  <c r="N61" i="1" s="1"/>
  <c r="D12" i="2"/>
  <c r="M61" i="1" s="1"/>
  <c r="E11" i="2"/>
  <c r="N55" i="1" s="1"/>
  <c r="D11" i="2"/>
  <c r="M55" i="1" s="1"/>
  <c r="E10" i="2"/>
  <c r="N24" i="1" s="1"/>
  <c r="D10" i="2"/>
  <c r="M24" i="1" s="1"/>
  <c r="E9" i="2"/>
  <c r="N38" i="1" s="1"/>
  <c r="D9" i="2"/>
  <c r="M38" i="1" s="1"/>
  <c r="E8" i="2"/>
  <c r="N33" i="1" s="1"/>
  <c r="D8" i="2"/>
  <c r="M33" i="1" s="1"/>
  <c r="F84" i="4"/>
  <c r="C84" i="1" s="1"/>
  <c r="F83" i="4"/>
  <c r="C83" i="1" s="1"/>
  <c r="F82" i="4"/>
  <c r="C82" i="1" s="1"/>
  <c r="F81" i="4"/>
  <c r="C81" i="1" s="1"/>
  <c r="F80" i="4"/>
  <c r="C80" i="1" s="1"/>
  <c r="F79" i="4"/>
  <c r="C79" i="1" s="1"/>
  <c r="F78" i="4"/>
  <c r="C78" i="1" s="1"/>
  <c r="F77" i="4"/>
  <c r="C77" i="1" s="1"/>
  <c r="F76" i="4"/>
  <c r="C76" i="1" s="1"/>
  <c r="F75" i="4"/>
  <c r="C75" i="1" s="1"/>
  <c r="F74" i="4"/>
  <c r="C74" i="1" s="1"/>
  <c r="F73" i="4"/>
  <c r="C73" i="1" s="1"/>
  <c r="F72" i="4"/>
  <c r="C72" i="1" s="1"/>
  <c r="F71" i="4"/>
  <c r="C71" i="1" s="1"/>
  <c r="F70" i="4"/>
  <c r="C70" i="1" s="1"/>
  <c r="F69" i="4"/>
  <c r="C69" i="1" s="1"/>
  <c r="F68" i="4"/>
  <c r="C68" i="1" s="1"/>
  <c r="F67" i="4"/>
  <c r="F66" i="4"/>
  <c r="C66" i="1" s="1"/>
  <c r="F65" i="4"/>
  <c r="C65" i="1" s="1"/>
  <c r="F64" i="4"/>
  <c r="C64" i="1" s="1"/>
  <c r="F63" i="4"/>
  <c r="C63" i="1" s="1"/>
  <c r="F62" i="4"/>
  <c r="C62" i="1" s="1"/>
  <c r="F61" i="4"/>
  <c r="C61" i="1" s="1"/>
  <c r="F60" i="4"/>
  <c r="C60" i="1" s="1"/>
  <c r="F59" i="4"/>
  <c r="C59" i="1" s="1"/>
  <c r="F58" i="4"/>
  <c r="C58" i="1" s="1"/>
  <c r="F57" i="4"/>
  <c r="C57" i="1" s="1"/>
  <c r="F56" i="4"/>
  <c r="C56" i="1" s="1"/>
  <c r="F55" i="4"/>
  <c r="C55" i="1" s="1"/>
  <c r="F54" i="4"/>
  <c r="C54" i="1" s="1"/>
  <c r="F53" i="4"/>
  <c r="C53" i="1" s="1"/>
  <c r="F52" i="4"/>
  <c r="C52" i="1" s="1"/>
  <c r="F51" i="4"/>
  <c r="C51" i="1" s="1"/>
  <c r="F50" i="4"/>
  <c r="C50" i="1" s="1"/>
  <c r="F49" i="4"/>
  <c r="C49" i="1" s="1"/>
  <c r="F48" i="4"/>
  <c r="C48" i="1" s="1"/>
  <c r="F47" i="4"/>
  <c r="C47" i="1" s="1"/>
  <c r="F46" i="4"/>
  <c r="C46" i="1" s="1"/>
  <c r="F45" i="4"/>
  <c r="C45" i="1" s="1"/>
  <c r="F44" i="4"/>
  <c r="C44" i="1" s="1"/>
  <c r="F43" i="4"/>
  <c r="C43" i="1" s="1"/>
  <c r="F42" i="4"/>
  <c r="C42" i="1" s="1"/>
  <c r="F41" i="4"/>
  <c r="C41" i="1" s="1"/>
  <c r="F40" i="4"/>
  <c r="C40" i="1" s="1"/>
  <c r="F39" i="4"/>
  <c r="C39" i="1" s="1"/>
  <c r="F38" i="4"/>
  <c r="C38" i="1" s="1"/>
  <c r="F37" i="4"/>
  <c r="C37" i="1" s="1"/>
  <c r="F36" i="4"/>
  <c r="C36" i="1" s="1"/>
  <c r="F35" i="4"/>
  <c r="C35" i="1" s="1"/>
  <c r="F34" i="4"/>
  <c r="C34" i="1" s="1"/>
  <c r="F33" i="4"/>
  <c r="C33" i="1" s="1"/>
  <c r="F32" i="4"/>
  <c r="C32" i="1" s="1"/>
  <c r="F31" i="4"/>
  <c r="C31" i="1" s="1"/>
  <c r="F30" i="4"/>
  <c r="C30" i="1" s="1"/>
  <c r="F29" i="4"/>
  <c r="C29" i="1" s="1"/>
  <c r="F28" i="4"/>
  <c r="C28" i="1" s="1"/>
  <c r="F27" i="4"/>
  <c r="C27" i="1" s="1"/>
  <c r="F26" i="4"/>
  <c r="C26" i="1" s="1"/>
  <c r="F25" i="4"/>
  <c r="C25" i="1" s="1"/>
  <c r="F24" i="4"/>
  <c r="C24" i="1" s="1"/>
  <c r="F23" i="4"/>
  <c r="C23" i="1" s="1"/>
  <c r="F22" i="4"/>
  <c r="C22" i="1" s="1"/>
  <c r="F21" i="4"/>
  <c r="C21" i="1" s="1"/>
  <c r="V21" i="1" s="1"/>
  <c r="F22" i="2" l="1"/>
  <c r="O28" i="1" s="1"/>
  <c r="N28" i="1"/>
  <c r="F8" i="2"/>
  <c r="O33" i="1" s="1"/>
  <c r="F11" i="2"/>
  <c r="O55" i="1" s="1"/>
  <c r="F14" i="2"/>
  <c r="O44" i="1" s="1"/>
  <c r="F17" i="2"/>
  <c r="F20" i="2"/>
  <c r="O26" i="1" s="1"/>
  <c r="F23" i="2"/>
  <c r="O29" i="1" s="1"/>
  <c r="F26" i="2"/>
  <c r="O34" i="1" s="1"/>
  <c r="F29" i="2"/>
  <c r="O37" i="1" s="1"/>
  <c r="F32" i="2"/>
  <c r="O41" i="1" s="1"/>
  <c r="F35" i="2"/>
  <c r="O45" i="1" s="1"/>
  <c r="F38" i="2"/>
  <c r="O48" i="1" s="1"/>
  <c r="F41" i="2"/>
  <c r="O51" i="1" s="1"/>
  <c r="F44" i="2"/>
  <c r="O54" i="1" s="1"/>
  <c r="F47" i="2"/>
  <c r="O58" i="1" s="1"/>
  <c r="F50" i="2"/>
  <c r="O62" i="1" s="1"/>
  <c r="F53" i="2"/>
  <c r="O66" i="1" s="1"/>
  <c r="F56" i="2"/>
  <c r="O69" i="1" s="1"/>
  <c r="F62" i="2"/>
  <c r="O75" i="1" s="1"/>
  <c r="F65" i="2"/>
  <c r="O78" i="1" s="1"/>
  <c r="F68" i="2"/>
  <c r="O81" i="1" s="1"/>
  <c r="F71" i="2"/>
  <c r="O84" i="1" s="1"/>
  <c r="F15" i="2"/>
  <c r="O32" i="1" s="1"/>
  <c r="F18" i="2"/>
  <c r="O23" i="1" s="1"/>
  <c r="F21" i="2"/>
  <c r="O27" i="1" s="1"/>
  <c r="F24" i="2"/>
  <c r="O30" i="1" s="1"/>
  <c r="F27" i="2"/>
  <c r="O35" i="1" s="1"/>
  <c r="F30" i="2"/>
  <c r="O39" i="1" s="1"/>
  <c r="F33" i="2"/>
  <c r="O42" i="1" s="1"/>
  <c r="F36" i="2"/>
  <c r="O46" i="1" s="1"/>
  <c r="F39" i="2"/>
  <c r="O49" i="1" s="1"/>
  <c r="F42" i="2"/>
  <c r="O52" i="1" s="1"/>
  <c r="F45" i="2"/>
  <c r="O56" i="1" s="1"/>
  <c r="F48" i="2"/>
  <c r="O59" i="1" s="1"/>
  <c r="F51" i="2"/>
  <c r="O63" i="1" s="1"/>
  <c r="F54" i="2"/>
  <c r="O67" i="1" s="1"/>
  <c r="F57" i="2"/>
  <c r="O70" i="1" s="1"/>
  <c r="F60" i="2"/>
  <c r="O73" i="1" s="1"/>
  <c r="F63" i="2"/>
  <c r="O76" i="1" s="1"/>
  <c r="F66" i="2"/>
  <c r="O79" i="1" s="1"/>
  <c r="F69" i="2"/>
  <c r="O82" i="1" s="1"/>
  <c r="F72" i="2"/>
  <c r="F9" i="2"/>
  <c r="O38" i="1" s="1"/>
  <c r="F12" i="2"/>
  <c r="O61" i="1" s="1"/>
  <c r="F10" i="2"/>
  <c r="O24" i="1" s="1"/>
  <c r="F13" i="2"/>
  <c r="O65" i="1" s="1"/>
  <c r="F16" i="2"/>
  <c r="O21" i="1" s="1"/>
  <c r="F19" i="2"/>
  <c r="O25" i="1" s="1"/>
  <c r="F25" i="2"/>
  <c r="O31" i="1" s="1"/>
  <c r="F28" i="2"/>
  <c r="O36" i="1" s="1"/>
  <c r="F31" i="2"/>
  <c r="O40" i="1" s="1"/>
  <c r="F34" i="2"/>
  <c r="O43" i="1" s="1"/>
  <c r="F37" i="2"/>
  <c r="O47" i="1" s="1"/>
  <c r="F40" i="2"/>
  <c r="O50" i="1" s="1"/>
  <c r="F43" i="2"/>
  <c r="O53" i="1" s="1"/>
  <c r="F46" i="2"/>
  <c r="O57" i="1" s="1"/>
  <c r="F49" i="2"/>
  <c r="O60" i="1" s="1"/>
  <c r="F52" i="2"/>
  <c r="O64" i="1" s="1"/>
  <c r="F55" i="2"/>
  <c r="O68" i="1" s="1"/>
  <c r="F58" i="2"/>
  <c r="O71" i="1" s="1"/>
  <c r="F61" i="2"/>
  <c r="O74" i="1" s="1"/>
  <c r="F64" i="2"/>
  <c r="O77" i="1" s="1"/>
  <c r="F67" i="2"/>
  <c r="O80" i="1" s="1"/>
  <c r="F70" i="2"/>
  <c r="O83" i="1" s="1"/>
  <c r="V81" i="1"/>
  <c r="W81" i="1" s="1"/>
  <c r="V84" i="1"/>
  <c r="W84" i="1" s="1"/>
  <c r="V82" i="1"/>
  <c r="W82" i="1" s="1"/>
  <c r="V80" i="1"/>
  <c r="W80" i="1" s="1"/>
  <c r="V79" i="1"/>
  <c r="W79" i="1" s="1"/>
  <c r="V78" i="1"/>
  <c r="W78" i="1" s="1"/>
  <c r="V77" i="1"/>
  <c r="W77" i="1" s="1"/>
  <c r="V76" i="1"/>
  <c r="W76" i="1" s="1"/>
  <c r="V75" i="1"/>
  <c r="W75" i="1" s="1"/>
  <c r="V74" i="1"/>
  <c r="W74" i="1" s="1"/>
  <c r="V73" i="1"/>
  <c r="W73" i="1" s="1"/>
  <c r="V72" i="1"/>
  <c r="W72" i="1" s="1"/>
  <c r="V71" i="1"/>
  <c r="W71" i="1" s="1"/>
  <c r="V70" i="1"/>
  <c r="W70" i="1" s="1"/>
  <c r="V69" i="1"/>
  <c r="W69" i="1" s="1"/>
  <c r="V68" i="1"/>
  <c r="W68" i="1" s="1"/>
  <c r="V67" i="1"/>
  <c r="W67" i="1" s="1"/>
  <c r="V66" i="1"/>
  <c r="W66" i="1" s="1"/>
  <c r="V65" i="1"/>
  <c r="W65" i="1" s="1"/>
  <c r="V64" i="1"/>
  <c r="W64" i="1" s="1"/>
  <c r="V63" i="1"/>
  <c r="W63" i="1" s="1"/>
  <c r="V62" i="1"/>
  <c r="W62" i="1" s="1"/>
  <c r="V61" i="1"/>
  <c r="W61" i="1" s="1"/>
  <c r="V60" i="1"/>
  <c r="W60" i="1" s="1"/>
  <c r="V59" i="1"/>
  <c r="W59" i="1" s="1"/>
  <c r="V58" i="1"/>
  <c r="W58" i="1" s="1"/>
  <c r="V57" i="1"/>
  <c r="W57" i="1" s="1"/>
  <c r="V56" i="1"/>
  <c r="W56" i="1" s="1"/>
  <c r="V55" i="1"/>
  <c r="W55" i="1" s="1"/>
  <c r="V54" i="1"/>
  <c r="W54" i="1" s="1"/>
  <c r="V53" i="1"/>
  <c r="W53" i="1" s="1"/>
  <c r="V52" i="1"/>
  <c r="W52" i="1" s="1"/>
  <c r="V51" i="1"/>
  <c r="W51" i="1" s="1"/>
  <c r="V50" i="1"/>
  <c r="W50" i="1" s="1"/>
  <c r="V49" i="1"/>
  <c r="W49" i="1" s="1"/>
  <c r="V48" i="1"/>
  <c r="W48" i="1" s="1"/>
  <c r="V47" i="1"/>
  <c r="W47" i="1" s="1"/>
  <c r="V46" i="1"/>
  <c r="W46" i="1" s="1"/>
  <c r="V45" i="1"/>
  <c r="W45" i="1" s="1"/>
  <c r="V44" i="1"/>
  <c r="W44" i="1" s="1"/>
  <c r="V43" i="1"/>
  <c r="W43" i="1" s="1"/>
  <c r="V42" i="1"/>
  <c r="W42" i="1" s="1"/>
  <c r="V41" i="1"/>
  <c r="W41" i="1" s="1"/>
  <c r="V40" i="1"/>
  <c r="W40" i="1" s="1"/>
  <c r="V39" i="1"/>
  <c r="W39" i="1" s="1"/>
  <c r="V38" i="1"/>
  <c r="W38" i="1" s="1"/>
  <c r="V37" i="1"/>
  <c r="W37" i="1" s="1"/>
  <c r="V36" i="1"/>
  <c r="W36" i="1" s="1"/>
  <c r="V35" i="1"/>
  <c r="W35" i="1" s="1"/>
  <c r="V34" i="1"/>
  <c r="W34" i="1" s="1"/>
  <c r="V33" i="1"/>
  <c r="W33" i="1" s="1"/>
  <c r="V32" i="1"/>
  <c r="W32" i="1" s="1"/>
  <c r="V31" i="1"/>
  <c r="W31" i="1" s="1"/>
  <c r="V30" i="1"/>
  <c r="W30" i="1" s="1"/>
  <c r="V29" i="1"/>
  <c r="W29" i="1" s="1"/>
  <c r="V28" i="1"/>
  <c r="W28" i="1" s="1"/>
  <c r="V27" i="1"/>
  <c r="W27" i="1" s="1"/>
  <c r="V26" i="1"/>
  <c r="W26" i="1" s="1"/>
  <c r="V25" i="1"/>
  <c r="W25" i="1" s="1"/>
  <c r="V24" i="1"/>
  <c r="W24" i="1" s="1"/>
  <c r="V23" i="1"/>
  <c r="W23" i="1" s="1"/>
  <c r="V22" i="1"/>
  <c r="W22" i="1" s="1"/>
  <c r="W21" i="1"/>
</calcChain>
</file>

<file path=xl/sharedStrings.xml><?xml version="1.0" encoding="utf-8"?>
<sst xmlns="http://schemas.openxmlformats.org/spreadsheetml/2006/main" count="954" uniqueCount="482">
  <si>
    <t>№№ п/п</t>
  </si>
  <si>
    <t>Наименование территориального органа</t>
  </si>
  <si>
    <t>Рейтинг:                                I - группа;                                                       II- группа;                                                   III- группа;                                                                   IV- группа.</t>
  </si>
  <si>
    <t>Заместитель руководителя</t>
  </si>
  <si>
    <t>от ______________ № ____</t>
  </si>
  <si>
    <t xml:space="preserve">Показатели мониторинга качества финансовго менеджмента </t>
  </si>
  <si>
    <t>территориальных органов Роскомнадзора за 20___ год</t>
  </si>
  <si>
    <t>СУММА
 БАЛЛОВ ПО ИТОГАМ 4 КВАРТАЛОВ</t>
  </si>
  <si>
    <t xml:space="preserve">БАЛЛЫ ЗА ЭФФЕКТИВНОСТЬ УПРАВЛЕНИЯ КРЕДИТОРСКОЙ И ДЕБИТОРСКОЙ ЗАДОЛЖЕННОСТЬЮ ПО РАСХОДАМ </t>
  </si>
  <si>
    <t xml:space="preserve">БАЛЛЫ ЗА ФАКТЫ НАРУШЕНИЯ ПОРЯДКА И УСТАНОВЛЕННЫХ СРОКОВ УТВЕРЖДЕНИЯ И ВЕДЕНИЯ БЮДЖЕТНЫХ СМЕТ </t>
  </si>
  <si>
    <t xml:space="preserve">БАЛЛЫ ЗА ФАКТЫ НАРУШЕНИЯ ПОРЯДКА ПРИНЯТИЯ БЮДЖЕТНЫХ ОБЯЗАТЕЬСТВ НА ЗАКУПКУ ТОВАРОВ, РАБОТ И УСЛУГ  </t>
  </si>
  <si>
    <t>БАЛЛЫ ЗА НАЛИЧИЕ НЕДОСТАЧ И ХИЩЕНИЙ</t>
  </si>
  <si>
    <t>Кассовый расход в 4 квартале</t>
  </si>
  <si>
    <t xml:space="preserve">Кассовый расход </t>
  </si>
  <si>
    <t>Средний объем кассовых расходов за 1 - 3 квартал</t>
  </si>
  <si>
    <t>Равномерность расходов в течении финансового года</t>
  </si>
  <si>
    <t>Стоимость материальных запасов по состоянию на 1 января отчетного года</t>
  </si>
  <si>
    <t>Стоимость материальных запасов по состоянию на 1 января года, следующего за отчетным</t>
  </si>
  <si>
    <t>Темп роста (снижения) объема материальных запасов</t>
  </si>
  <si>
    <t>БАЛЛЫ ЗА ТЕМП РОСТА (СНИЖЕНИЯ) ОБЪЕМА МАТЕРИАЛЬНЫХ ЗАПАСОВ</t>
  </si>
  <si>
    <t xml:space="preserve">БАЛЛЫ ЗА СУММУ СУДЕБНЫХ ИСКОВ </t>
  </si>
  <si>
    <t xml:space="preserve">БАЛЛЫ ЗА КОЛИЧЕСТВО ФАКТОВ НАРУШЕНИЯ ПОРЯДКА ФОРМИРОВАНИЯ И ПНЕДСТАВЛЕНИЯ ГОДОВОЙ БЮДЖЕТНОЙ ОТЧЕТНОСТИ </t>
  </si>
  <si>
    <t xml:space="preserve">ИТОГОВАЯ ОЦЕНКА В БАЛЛАХ </t>
  </si>
  <si>
    <t>ОЦЕНКА СРЕДНЕГО УРОВНЯ КАЧЕСТВА ФИНАНСОВГО МЕНЕДЖМЕНТА</t>
  </si>
  <si>
    <t>БАЛЛЫ ЗА РАВНОМЕР-НОСТЬ РАСХОДОВ В ТЕЧЕНИИ ФИНАНСО-ВОГО ГОДА</t>
  </si>
  <si>
    <t xml:space="preserve">БАЛЛЫ ЗА ДОЛЮ НЕИСПОЛЬЗО-ВАННЫХ НА КОНЕЦ ГОДА БЮДЖЕТНХ АССИГНОВА-НИЙ </t>
  </si>
  <si>
    <t>Образец</t>
  </si>
  <si>
    <t>Отчет о результатах мониторинга качества финансового менеджмента</t>
  </si>
  <si>
    <t>БАЛЛЫ ЗА ОБЪЕМ ПРОСРОЧЕННОЙ ДЕБИТОРСКОЙ ЗАДОЛЖЕННОСТЬЮ ПО ДОХОДАМ</t>
  </si>
  <si>
    <t>БАЛЛЫ ЗА КАЧЕСТВО ОСЩЕСТВЛЕНИЯ ЗАКУПОК</t>
  </si>
  <si>
    <t>Приложение № 2</t>
  </si>
  <si>
    <t xml:space="preserve">к Порядку проведения Федеральной службой по надзору в сфере связи, информационных технологий и массовых коммуникаций мониторинга качества финансового менеджмента в отношении ее территориальных органов, утвержденному приказом Роскомндзора </t>
  </si>
  <si>
    <t>( мониторинг качества финансового менеджмента проводится по состоянию на 1 января года следующего за отчетным нарастающим итогом с начала года)</t>
  </si>
  <si>
    <t xml:space="preserve">УТВЕРЖДАЮ </t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</si>
  <si>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</si>
  <si>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</si>
  <si>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</si>
  <si>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</si>
  <si>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</si>
  <si>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</si>
  <si>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</si>
  <si>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</si>
  <si>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</si>
  <si>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ВОРОНЕЖСКОЙ ОБЛАСТИ</t>
    </r>
  </si>
  <si>
    <r>
      <rPr>
        <sz val="14"/>
        <rFont val="Times New Roman"/>
        <family val="1"/>
        <charset val="204"/>
      </rPr>
      <t xml:space="preserve">УПРАВЛЕНИЕ РОСКОМНАДЗОРА ПО </t>
    </r>
    <r>
      <rPr>
        <b/>
        <sz val="14"/>
        <rFont val="Times New Roman"/>
        <family val="1"/>
        <charset val="204"/>
      </rPr>
      <t>ДАЛЬНЕВОСТОЧНОМУ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</si>
  <si>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ЗАБАЙКАЛЬСКОМУ КРАЮ</t>
    </r>
  </si>
  <si>
    <r>
      <rPr>
        <b/>
        <sz val="14"/>
        <rFont val="Times New Roman"/>
        <family val="1"/>
        <charset val="204"/>
      </rPr>
      <t>ЕНИСЕЙСКОЕ</t>
    </r>
    <r>
      <rPr>
        <sz val="14"/>
        <rFont val="Times New Roman"/>
        <family val="1"/>
        <charset val="204"/>
      </rPr>
      <t xml:space="preserve"> УПРАВЛЕНИЕ РОСКОМНАДЗОРА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</si>
  <si>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</si>
  <si>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</si>
  <si>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</si>
  <si>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</si>
  <si>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</si>
  <si>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КЕМЕРОВСКОЙ ОБЛАСТИ - КУЗБАССУ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</si>
  <si>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</si>
  <si>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</si>
  <si>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</si>
  <si>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</si>
  <si>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</si>
  <si>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</si>
  <si>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</si>
  <si>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</si>
  <si>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</si>
  <si>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</si>
  <si>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</si>
  <si>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</si>
  <si>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</si>
  <si>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</si>
  <si>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</si>
  <si>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</si>
  <si>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</si>
  <si>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</si>
  <si>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</si>
  <si>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</si>
  <si>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</si>
  <si>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</si>
  <si>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</si>
  <si>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</si>
  <si>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</si>
  <si>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</si>
  <si>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</si>
  <si>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</si>
  <si>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</si>
  <si>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</si>
  <si>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</si>
  <si>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</si>
  <si>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</si>
  <si>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</si>
  <si>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</si>
  <si>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</si>
  <si>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</si>
  <si>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</si>
  <si>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УРАЛЬСКОМУ ФО</t>
    </r>
  </si>
  <si>
    <r>
      <t>УПРАВЛЕНИЕ РОСКОМНАДЗОРА ПО</t>
    </r>
    <r>
      <rPr>
        <b/>
        <sz val="14"/>
        <rFont val="Times New Roman"/>
        <family val="1"/>
        <charset val="204"/>
      </rPr>
      <t xml:space="preserve"> ХАБАРОВСКОМУ КРАЮ, САХАЛИНСКОЙ ОБЛАСТИ И ЕВРЕЙСКОЙ АВТОНОМНОЙ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</si>
  <si>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</si>
  <si>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</si>
  <si>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</si>
  <si>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</si>
  <si>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14"/>
        <rFont val="Times New Roman"/>
        <family val="1"/>
        <charset val="204"/>
      </rPr>
      <t xml:space="preserve">ЯРОСЛАВСКОЙ ОБЛАСТИ </t>
    </r>
  </si>
  <si>
    <t>(фамилия, имя, отчество (при наличии)</t>
  </si>
  <si>
    <t xml:space="preserve">Начальник Финансово-административного </t>
  </si>
  <si>
    <t>управления</t>
  </si>
  <si>
    <t xml:space="preserve">  "___"_____________20____ г.</t>
  </si>
  <si>
    <t>1 кв</t>
  </si>
  <si>
    <t>2 кв</t>
  </si>
  <si>
    <t>3 кв</t>
  </si>
  <si>
    <t>территориальных органов Роскомнадзора за 2023  год</t>
  </si>
  <si>
    <t>И.В. Ильина</t>
  </si>
  <si>
    <t>Детализация процесса вычисления</t>
  </si>
  <si>
    <t>Дата формирования:</t>
  </si>
  <si>
    <t>08.04.2024 17:39</t>
  </si>
  <si>
    <t>Расшифровка для документа:</t>
  </si>
  <si>
    <t>ФЕДЕРАЛЬНАЯ СЛУЖБА ПО НАДЗОРУ В СФЕРЕ СВЯЗИ, ИНФОРМАЦИОННЫХ ТЕХНОЛОГИЙ И МАССОВЫХ КОММУНИКАЦИЙ, ф.0503168 №278 , статус "Включен в консолидированный отчет"</t>
  </si>
  <si>
    <t>Поле:</t>
  </si>
  <si>
    <t>Гр.4</t>
  </si>
  <si>
    <t>Значение:</t>
  </si>
  <si>
    <t>43717066.45</t>
  </si>
  <si>
    <t>Код</t>
  </si>
  <si>
    <t>Источник</t>
  </si>
  <si>
    <t>Показазатель заголовка</t>
  </si>
  <si>
    <t>Значение</t>
  </si>
  <si>
    <t>А1883</t>
  </si>
  <si>
    <t>ЕНИСЕЙСКОЕ УПРАВЛЕНИЕ ФЕДЕРАЛЬНОЙ СЛУЖБЫ ПО НАДЗОРУ В СФЕРЕ СВЯЗИ, ИНФОРМАЦИОННЫХ ТЕХНОЛОГИЙ И МАССОВЫХ КОММУНИКАЦИЙ</t>
  </si>
  <si>
    <t>268b.1900</t>
  </si>
  <si>
    <t>А1885</t>
  </si>
  <si>
    <t>УПРАВЛЕНИЕ ФЕДЕРАЛЬНОЙ СЛУЖБЫ ПО НАДЗОРУ В СФЕРЕ  СВЯЗИ, ИНФОРМАЦИОННЫХ ТЕХНОЛОГИЙ И МАССОВЫХ КОММУНИКАЦИЙ ПО КАМЧАТСКОМУ КРАЮ</t>
  </si>
  <si>
    <t>268b.3800</t>
  </si>
  <si>
    <t>А1880</t>
  </si>
  <si>
    <t>УПРАВЛЕНИЕ ФЕДЕРАЛЬНОЙ СЛУЖБЫ ПО НАДЗОРУ В СФЕРЕ СВЯЗИ, ИНФОРМАЦИОННЫХ  ТЕХНОЛОГИЙ И МАССОВЫХ КОММУНИКАЦИЙ ПО АСТРАХАНСКОЙ ОБЛАСТИ</t>
  </si>
  <si>
    <t>268b.2500</t>
  </si>
  <si>
    <t>А1901</t>
  </si>
  <si>
    <t>УПРАВЛЕНИЕ ФЕДЕРАЛЬНОЙ СЛУЖБЫ ПО НАДЗОРУ В СФЕРЕ СВЯЗИ, ИНФОРМАЦИОННЫХ ТЕХНОЛОГИЙ  И МАССОВЫХ КОММУНИКАЦИЙ ПО РЕСПУБЛИКЕ ДАГЕСТАН</t>
  </si>
  <si>
    <t>268b.0300</t>
  </si>
  <si>
    <t>А1877</t>
  </si>
  <si>
    <t>УПРАВЛЕНИЕ ФЕДЕРАЛЬНОЙ СЛУЖБЫ ПО НАДЗОРУ В СФЕРЕ СВЯЗИ, ИНФОРМАЦИОННЫХ ТЕХНОЛОГИЙ  И МАССОВЫХ КОММУНИКАЦИЙ ПО РЕСПУБЛИКЕ СЕВЕРНАЯ ОСЕТИЯ-АЛАНИЯ</t>
  </si>
  <si>
    <t>268b.1000</t>
  </si>
  <si>
    <t>А1898</t>
  </si>
  <si>
    <t>УПРАВЛЕНИЕ ФЕДЕРАЛЬНОЙ СЛУЖБЫ ПО НАДЗОРУ В СФЕРЕ СВЯЗИ, ИНФОРМАЦИОННЫХ ТЕХНОЛОГИЙ И  МАССОВЫХ КОММУНИКАЦИЙ ПО САМАРСКОЙ ОБЛАСТИ</t>
  </si>
  <si>
    <t>268b.4200</t>
  </si>
  <si>
    <t>А1878</t>
  </si>
  <si>
    <t>УПРАВЛЕНИЕ ФЕДЕРАЛЬНОЙ СЛУЖБЫ ПО НАДЗОРУ В СФЕРЕ СВЯЗИ, ИНФОРМАЦИОННЫХ ТЕХНОЛОГИЙ И МАССОВЫХ  КОММУНИКАЦИЙ ПО ЛИПЕЦКОЙ  ОБЛАСТИ</t>
  </si>
  <si>
    <t>268b.4600</t>
  </si>
  <si>
    <t>А1875</t>
  </si>
  <si>
    <t>УПРАВЛЕНИЕ ФЕДЕРАЛЬНОЙ СЛУЖБЫ ПО НАДЗОРУ В СФЕРЕ СВЯЗИ, ИНФОРМАЦИОННЫХ ТЕХНОЛОГИЙ И МАССОВЫХ КОММУНИКАЦИЙ  ПО ЗАБАЙКАЛЬСКОМУ КРАЮ</t>
  </si>
  <si>
    <t>268b.9100</t>
  </si>
  <si>
    <t>00096</t>
  </si>
  <si>
    <t>УПРАВЛЕНИЕ ФЕДЕРАЛЬНОЙ СЛУЖБЫ ПО НАДЗОРУ В СФЕРЕ СВЯЗИ, ИНФОРМАЦИОННЫХ ТЕХНОЛОГИЙ И МАССОВЫХ КОММУНИКАЦИЙ ПО АЛТАЙСКОМУ КРАЮ И РЕСПУБЛИКЕ АЛТАЙ</t>
  </si>
  <si>
    <t>268b.1700</t>
  </si>
  <si>
    <t>А1847</t>
  </si>
  <si>
    <t>УПРАВЛЕНИЕ ФЕДЕРАЛЬНОЙ СЛУЖБЫ ПО НАДЗОРУ В СФЕРЕ СВЯЗИ, ИНФОРМАЦИОННЫХ ТЕХНОЛОГИЙ И МАССОВЫХ КОММУНИКАЦИЙ ПО АМУРСКОЙ ОБЛАСТИ</t>
  </si>
  <si>
    <t>268b.2300</t>
  </si>
  <si>
    <t>А1907</t>
  </si>
  <si>
    <t>УПРАВЛЕНИЕ ФЕДЕРАЛЬНОЙ СЛУЖБЫ ПО НАДЗОРУ В СФЕРЕ СВЯЗИ, ИНФОРМАЦИОННЫХ ТЕХНОЛОГИЙ И МАССОВЫХ КОММУНИКАЦИЙ ПО АРХАНГЕЛЬСКОЙ ОБЛАСТИ И НЕНЕЦКОМУ АВТОНОМНОМУ ОКРУГУ</t>
  </si>
  <si>
    <t>268b.2400</t>
  </si>
  <si>
    <t>А1914</t>
  </si>
  <si>
    <t>УПРАВЛЕНИЕ ФЕДЕРАЛЬНОЙ СЛУЖБЫ ПО НАДЗОРУ В СФЕРЕ СВЯЗИ, ИНФОРМАЦИОННЫХ ТЕХНОЛОГИЙ И МАССОВЫХ КОММУНИКАЦИЙ ПО БЕЛГОРОДСКОЙ ОБЛАСТИ</t>
  </si>
  <si>
    <t>268b.2600</t>
  </si>
  <si>
    <t>А1911</t>
  </si>
  <si>
    <t>УПРАВЛЕНИЕ ФЕДЕРАЛЬНОЙ СЛУЖБЫ ПО НАДЗОРУ В СФЕРЕ СВЯЗИ, ИНФОРМАЦИОННЫХ ТЕХНОЛОГИЙ И МАССОВЫХ КОММУНИКАЦИЙ ПО БРЯНСКОЙ ОБЛАСТИ</t>
  </si>
  <si>
    <t>268b.2700</t>
  </si>
  <si>
    <t>А1902</t>
  </si>
  <si>
    <t>УПРАВЛЕНИЕ ФЕДЕРАЛЬНОЙ СЛУЖБЫ ПО НАДЗОРУ В СФЕРЕ СВЯЗИ, ИНФОРМАЦИОННЫХ ТЕХНОЛОГИЙ И МАССОВЫХ КОММУНИКАЦИЙ ПО ВЛАДИМИРСКОЙ ОБЛАСТИ</t>
  </si>
  <si>
    <t>268b.2800</t>
  </si>
  <si>
    <t>А1915</t>
  </si>
  <si>
    <t>УПРАВЛЕНИЕ ФЕДЕРАЛЬНОЙ СЛУЖБЫ ПО НАДЗОРУ В СФЕРЕ СВЯЗИ, ИНФОРМАЦИОННЫХ ТЕХНОЛОГИЙ И МАССОВЫХ КОММУНИКАЦИЙ ПО ВОЛГОГРАДСКОЙ ОБЛАСТИ И РЕСПУБЛИКЕ КАЛМЫКИЯ</t>
  </si>
  <si>
    <t>268b.2900</t>
  </si>
  <si>
    <t>А1913</t>
  </si>
  <si>
    <t>УПРАВЛЕНИЕ ФЕДЕРАЛЬНОЙ СЛУЖБЫ ПО НАДЗОРУ В СФЕРЕ СВЯЗИ, ИНФОРМАЦИОННЫХ ТЕХНОЛОГИЙ И МАССОВЫХ КОММУНИКАЦИЙ ПО ВОЛОГОДСКОЙ ОБЛАСТИ</t>
  </si>
  <si>
    <t>268b.3000</t>
  </si>
  <si>
    <t>А1910</t>
  </si>
  <si>
    <t>УПРАВЛЕНИЕ ФЕДЕРАЛЬНОЙ СЛУЖБЫ ПО НАДЗОРУ В СФЕРЕ СВЯЗИ, ИНФОРМАЦИОННЫХ ТЕХНОЛОГИЙ И МАССОВЫХ КОММУНИКАЦИЙ ПО ВОРОНЕЖСКОЙ ОБЛАСТИ</t>
  </si>
  <si>
    <t>268b.3100</t>
  </si>
  <si>
    <t>А1906</t>
  </si>
  <si>
    <t>УПРАВЛЕНИЕ ФЕДЕРАЛЬНОЙ СЛУЖБЫ ПО НАДЗОРУ В СФЕРЕ СВЯЗИ, ИНФОРМАЦИОННЫХ ТЕХНОЛОГИЙ И МАССОВЫХ КОММУНИКАЦИЙ ПО ДАЛЬНЕВОСТОЧНОМУ ФЕДЕРАЛЬНОМУ ОКРУГУ</t>
  </si>
  <si>
    <t>268b.2000</t>
  </si>
  <si>
    <t>А1912</t>
  </si>
  <si>
    <t>УПРАВЛЕНИЕ ФЕДЕРАЛЬНОЙ СЛУЖБЫ ПО НАДЗОРУ В СФЕРЕ СВЯЗИ, ИНФОРМАЦИОННЫХ ТЕХНОЛОГИЙ И МАССОВЫХ КОММУНИКАЦИЙ ПО ИВАНОВСКОЙ ОБЛАСТИ</t>
  </si>
  <si>
    <t>268b.3300</t>
  </si>
  <si>
    <t>А1905</t>
  </si>
  <si>
    <t>УПРАВЛЕНИЕ ФЕДЕРАЛЬНОЙ СЛУЖБЫ ПО НАДЗОРУ В СФЕРЕ СВЯЗИ, ИНФОРМАЦИОННЫХ ТЕХНОЛОГИЙ И МАССОВЫХ КОММУНИКАЦИЙ ПО ИРКУТСКОЙ ОБЛАСТИ</t>
  </si>
  <si>
    <t>268b.3400</t>
  </si>
  <si>
    <t>А1925</t>
  </si>
  <si>
    <t>УПРАВЛЕНИЕ ФЕДЕРАЛЬНОЙ СЛУЖБЫ ПО НАДЗОРУ В СФЕРЕ СВЯЗИ, ИНФОРМАЦИОННЫХ ТЕХНОЛОГИЙ И МАССОВЫХ КОММУНИКАЦИЙ ПО КАЛИНИНГРАДСКОЙ ОБЛАСТИ</t>
  </si>
  <si>
    <t>268b.3500</t>
  </si>
  <si>
    <t>А1916</t>
  </si>
  <si>
    <t>УПРАВЛЕНИЕ ФЕДЕРАЛЬНОЙ СЛУЖБЫ ПО НАДЗОРУ В СФЕРЕ СВЯЗИ, ИНФОРМАЦИОННЫХ ТЕХНОЛОГИЙ И МАССОВЫХ КОММУНИКАЦИЙ ПО КАЛУЖСКОЙ ОБЛАСТИ</t>
  </si>
  <si>
    <t>268b.3700</t>
  </si>
  <si>
    <t>А1919</t>
  </si>
  <si>
    <t>УПРАВЛЕНИЕ ФЕДЕРАЛЬНОЙ СЛУЖБЫ ПО НАДЗОРУ В СФЕРЕ СВЯЗИ, ИНФОРМАЦИОННЫХ ТЕХНОЛОГИЙ И МАССОВЫХ КОММУНИКАЦИЙ ПО КЕМЕРОВСКОЙ ОБЛАСТИ</t>
  </si>
  <si>
    <t>268b.3900</t>
  </si>
  <si>
    <t>А1924</t>
  </si>
  <si>
    <t>УПРАВЛЕНИЕ ФЕДЕРАЛЬНОЙ СЛУЖБЫ ПО НАДЗОРУ В СФЕРЕ СВЯЗИ, ИНФОРМАЦИОННЫХ ТЕХНОЛОГИЙ И МАССОВЫХ КОММУНИКАЦИЙ ПО КИРОВСКОЙ ОБЛАСТИ</t>
  </si>
  <si>
    <t>268b.4000</t>
  </si>
  <si>
    <t>А1917</t>
  </si>
  <si>
    <t>УПРАВЛЕНИЕ ФЕДЕРАЛЬНОЙ СЛУЖБЫ ПО НАДЗОРУ В СФЕРЕ СВЯЗИ, ИНФОРМАЦИОННЫХ ТЕХНОЛОГИЙ И МАССОВЫХ КОММУНИКАЦИЙ ПО КОСТРОМСКОЙ ОБЛАСТИ</t>
  </si>
  <si>
    <t>268b.4100</t>
  </si>
  <si>
    <t>А1923</t>
  </si>
  <si>
    <t>УПРАВЛЕНИЕ ФЕДЕРАЛЬНОЙ СЛУЖБЫ ПО НАДЗОРУ В СФЕРЕ СВЯЗИ, ИНФОРМАЦИОННЫХ ТЕХНОЛОГИЙ И МАССОВЫХ КОММУНИКАЦИЙ ПО КУРГАНСКОЙ ОБЛАСТИ</t>
  </si>
  <si>
    <t>268b.4300</t>
  </si>
  <si>
    <t>А1921</t>
  </si>
  <si>
    <t>УПРАВЛЕНИЕ ФЕДЕРАЛЬНОЙ СЛУЖБЫ ПО НАДЗОРУ В СФЕРЕ СВЯЗИ, ИНФОРМАЦИОННЫХ ТЕХНОЛОГИЙ И МАССОВЫХ КОММУНИКАЦИЙ ПО КУРСКОЙ ОБЛАСТИ</t>
  </si>
  <si>
    <t>268b.4400</t>
  </si>
  <si>
    <t>А1922</t>
  </si>
  <si>
    <t>УПРАВЛЕНИЕ ФЕДЕРАЛЬНОЙ СЛУЖБЫ ПО НАДЗОРУ В СФЕРЕ СВЯЗИ, ИНФОРМАЦИОННЫХ ТЕХНОЛОГИЙ И МАССОВЫХ КОММУНИКАЦИЙ ПО МАГАДАНСКОЙ ОБЛАСТИ И ЧУКОТСКОМУ АВТОНОМНОМУ ОКРУГУ</t>
  </si>
  <si>
    <t>268b.4700</t>
  </si>
  <si>
    <t>А1918</t>
  </si>
  <si>
    <t>УПРАВЛЕНИЕ ФЕДЕРАЛЬНОЙ СЛУЖБЫ ПО НАДЗОРУ В СФЕРЕ СВЯЗИ, ИНФОРМАЦИОННЫХ ТЕХНОЛОГИЙ И МАССОВЫХ КОММУНИКАЦИЙ ПО МУРМАНСКОЙ ОБЛАСТИ</t>
  </si>
  <si>
    <t>268b.4900</t>
  </si>
  <si>
    <t>А1920</t>
  </si>
  <si>
    <t>УПРАВЛЕНИЕ ФЕДЕРАЛЬНОЙ СЛУЖБЫ ПО НАДЗОРУ В СФЕРЕ СВЯЗИ, ИНФОРМАЦИОННЫХ ТЕХНОЛОГИЙ И МАССОВЫХ КОММУНИКАЦИЙ ПО ОМСКОЙ ОБЛАСТИ</t>
  </si>
  <si>
    <t>268b.5200</t>
  </si>
  <si>
    <t>А1930</t>
  </si>
  <si>
    <t>УПРАВЛЕНИЕ ФЕДЕРАЛЬНОЙ СЛУЖБЫ ПО НАДЗОРУ В СФЕРЕ СВЯЗИ, ИНФОРМАЦИОННЫХ ТЕХНОЛОГИЙ И МАССОВЫХ КОММУНИКАЦИЙ ПО ОРЕНБУРГСКОЙ ОБЛАСТИ</t>
  </si>
  <si>
    <t>268b.5300</t>
  </si>
  <si>
    <t>А1929</t>
  </si>
  <si>
    <t>УПРАВЛЕНИЕ ФЕДЕРАЛЬНОЙ СЛУЖБЫ ПО НАДЗОРУ В СФЕРЕ СВЯЗИ, ИНФОРМАЦИОННЫХ ТЕХНОЛОГИЙ И МАССОВЫХ КОММУНИКАЦИЙ ПО ОРЛОВСКОЙ ОБЛАСТИ</t>
  </si>
  <si>
    <t>268b.5400</t>
  </si>
  <si>
    <t>А1935</t>
  </si>
  <si>
    <t>УПРАВЛЕНИЕ ФЕДЕРАЛЬНОЙ СЛУЖБЫ ПО НАДЗОРУ В СФЕРЕ СВЯЗИ, ИНФОРМАЦИОННЫХ ТЕХНОЛОГИЙ И МАССОВЫХ КОММУНИКАЦИЙ ПО ПЕНЗЕНСКОЙ ОБЛАСТИ</t>
  </si>
  <si>
    <t>268b.5500</t>
  </si>
  <si>
    <t>А1934</t>
  </si>
  <si>
    <t>УПРАВЛЕНИЕ ФЕДЕРАЛЬНОЙ СЛУЖБЫ ПО НАДЗОРУ В СФЕРЕ СВЯЗИ, ИНФОРМАЦИОННЫХ ТЕХНОЛОГИЙ И МАССОВЫХ КОММУНИКАЦИЙ ПО ПЕРМСКОМУ КРАЮ</t>
  </si>
  <si>
    <t>268b.5600</t>
  </si>
  <si>
    <t>А1926</t>
  </si>
  <si>
    <t>УПРАВЛЕНИЕ ФЕДЕРАЛЬНОЙ СЛУЖБЫ ПО НАДЗОРУ В СФЕРЕ СВЯЗИ, ИНФОРМАЦИОННЫХ ТЕХНОЛОГИЙ И МАССОВЫХ КОММУНИКАЦИЙ ПО ПРИВОЛЖСКОМУ ФЕДЕРАЛЬНОМУ ОКРУГУ</t>
  </si>
  <si>
    <t>268b.3200</t>
  </si>
  <si>
    <t>А1933</t>
  </si>
  <si>
    <t>УПРАВЛЕНИЕ ФЕДЕРАЛЬНОЙ СЛУЖБЫ ПО НАДЗОРУ В СФЕРЕ СВЯЗИ, ИНФОРМАЦИОННЫХ ТЕХНОЛОГИЙ И МАССОВЫХ КОММУНИКАЦИЙ ПО РЕСПУБЛИКЕ БАШКОРТОСТАН</t>
  </si>
  <si>
    <t>268b.0100</t>
  </si>
  <si>
    <t>А1931</t>
  </si>
  <si>
    <t>УПРАВЛЕНИЕ ФЕДЕРАЛЬНОЙ СЛУЖБЫ ПО НАДЗОРУ В СФЕРЕ СВЯЗИ, ИНФОРМАЦИОННЫХ ТЕХНОЛОГИЙ И МАССОВЫХ КОММУНИКАЦИЙ ПО РЕСПУБЛИКЕ БУРЯТИЯ</t>
  </si>
  <si>
    <t>268b.0200</t>
  </si>
  <si>
    <t>А1928</t>
  </si>
  <si>
    <t>УПРАВЛЕНИЕ ФЕДЕРАЛЬНОЙ СЛУЖБЫ ПО НАДЗОРУ В СФЕРЕ СВЯЗИ, ИНФОРМАЦИОННЫХ ТЕХНОЛОГИЙ И МАССОВЫХ КОММУНИКАЦИЙ ПО РЕСПУБЛИКЕ ИНГУШЕТИЯ</t>
  </si>
  <si>
    <t>268b.1400</t>
  </si>
  <si>
    <t>А1932</t>
  </si>
  <si>
    <t>УПРАВЛЕНИЕ ФЕДЕРАЛЬНОЙ СЛУЖБЫ ПО НАДЗОРУ В СФЕРЕ СВЯЗИ, ИНФОРМАЦИОННЫХ ТЕХНОЛОГИЙ И МАССОВЫХ КОММУНИКАЦИЙ ПО РЕСПУБЛИКЕ КАРЕЛИЯ</t>
  </si>
  <si>
    <t>268b.0600</t>
  </si>
  <si>
    <t>А1927</t>
  </si>
  <si>
    <t>УПРАВЛЕНИЕ ФЕДЕРАЛЬНОЙ СЛУЖБЫ ПО НАДЗОРУ В СФЕРЕ СВЯЗИ, ИНФОРМАЦИОННЫХ ТЕХНОЛОГИЙ И МАССОВЫХ КОММУНИКАЦИЙ ПО РЕСПУБЛИКЕ КОМИ</t>
  </si>
  <si>
    <t>268b.0700</t>
  </si>
  <si>
    <t>А1946</t>
  </si>
  <si>
    <t>УПРАВЛЕНИЕ ФЕДЕРАЛЬНОЙ СЛУЖБЫ ПО НАДЗОРУ В СФЕРЕ СВЯЗИ, ИНФОРМАЦИОННЫХ ТЕХНОЛОГИЙ И МАССОВЫХ КОММУНИКАЦИЙ ПО РЕСПУБЛИКЕ КРЫМ И ГОРОДУ СЕВАСТОПОЛЬ</t>
  </si>
  <si>
    <t>268b.7500</t>
  </si>
  <si>
    <t>А1944</t>
  </si>
  <si>
    <t>УПРАВЛЕНИЕ ФЕДЕРАЛЬНОЙ СЛУЖБЫ ПО НАДЗОРУ В СФЕРЕ СВЯЗИ, ИНФОРМАЦИОННЫХ ТЕХНОЛОГИЙ И МАССОВЫХ КОММУНИКАЦИЙ ПО РЕСПУБЛИКЕ САХА (ЯКУТИЯ)</t>
  </si>
  <si>
    <t>268b.1600</t>
  </si>
  <si>
    <t>А1947</t>
  </si>
  <si>
    <t>УПРАВЛЕНИЕ ФЕДЕРАЛЬНОЙ СЛУЖБЫ ПО НАДЗОРУ В СФЕРЕ СВЯЗИ, ИНФОРМАЦИОННЫХ ТЕХНОЛОГИЙ И МАССОВЫХ КОММУНИКАЦИЙ ПО РЕСПУБЛИКЕ ТАТАРСТАН (ТАТАРСТАН)</t>
  </si>
  <si>
    <t>268b.1100</t>
  </si>
  <si>
    <t>А1942</t>
  </si>
  <si>
    <t>УПРАВЛЕНИЕ ФЕДЕРАЛЬНОЙ СЛУЖБЫ ПО НАДЗОРУ В СФЕРЕ СВЯЗИ, ИНФОРМАЦИОННЫХ ТЕХНОЛОГИЙ И МАССОВЫХ КОММУНИКАЦИЙ ПО РОСТОВСКОЙ ОБЛАСТИ</t>
  </si>
  <si>
    <t>268b.5800</t>
  </si>
  <si>
    <t>А1940</t>
  </si>
  <si>
    <t>УПРАВЛЕНИЕ ФЕДЕРАЛЬНОЙ СЛУЖБЫ ПО НАДЗОРУ В СФЕРЕ СВЯЗИ, ИНФОРМАЦИОННЫХ ТЕХНОЛОГИЙ И МАССОВЫХ КОММУНИКАЦИЙ ПО РЯЗАНСКОЙ ОБЛАСТИ</t>
  </si>
  <si>
    <t>268b.5900</t>
  </si>
  <si>
    <t>А1936</t>
  </si>
  <si>
    <t>УПРАВЛЕНИЕ ФЕДЕРАЛЬНОЙ СЛУЖБЫ ПО НАДЗОРУ В СФЕРЕ СВЯЗИ, ИНФОРМАЦИОННЫХ ТЕХНОЛОГИЙ И МАССОВЫХ КОММУНИКАЦИЙ ПО САРАТОВСКОЙ ОБЛАСТИ</t>
  </si>
  <si>
    <t>268b.6000</t>
  </si>
  <si>
    <t>А1937</t>
  </si>
  <si>
    <t>УПРАВЛЕНИЕ ФЕДЕРАЛЬНОЙ СЛУЖБЫ ПО НАДЗОРУ В СФЕРЕ СВЯЗИ, ИНФОРМАЦИОННЫХ ТЕХНОЛОГИЙ И МАССОВЫХ КОММУНИКАЦИЙ ПО СЕВЕРО-ЗАПАДНОМУ ФЕДЕРАЛЬНОМУ ОКРУГУ</t>
  </si>
  <si>
    <t>268b.7200</t>
  </si>
  <si>
    <t>А1941</t>
  </si>
  <si>
    <t>УПРАВЛЕНИЕ ФЕДЕРАЛЬНОЙ СЛУЖБЫ ПО НАДЗОРУ В СФЕРЕ СВЯЗИ, ИНФОРМАЦИОННЫХ ТЕХНОЛОГИЙ И МАССОВЫХ КОММУНИКАЦИЙ ПО СЕВЕРО-КАВКАЗСКОМУ ФЕДЕРАЛЬНОМУ ОКРУГУ</t>
  </si>
  <si>
    <t>268b.2100</t>
  </si>
  <si>
    <t>А1938</t>
  </si>
  <si>
    <t>УПРАВЛЕНИЕ ФЕДЕРАЛЬНОЙ СЛУЖБЫ ПО НАДЗОРУ В СФЕРЕ СВЯЗИ, ИНФОРМАЦИОННЫХ ТЕХНОЛОГИЙ И МАССОВЫХ КОММУНИКАЦИЙ ПО СИБИРСКОМУ ФЕДЕРАЛЬНОМУ ОКРУГУ</t>
  </si>
  <si>
    <t>268b.5100</t>
  </si>
  <si>
    <t>А1945</t>
  </si>
  <si>
    <t>УПРАВЛЕНИЕ ФЕДЕРАЛЬНОЙ СЛУЖБЫ ПО НАДЗОРУ В СФЕРЕ СВЯЗИ, ИНФОРМАЦИОННЫХ ТЕХНОЛОГИЙ И МАССОВЫХ КОММУНИКАЦИЙ ПО СМОЛЕНСКОЙ ОБЛАСТИ</t>
  </si>
  <si>
    <t>268b.6300</t>
  </si>
  <si>
    <t>А1991</t>
  </si>
  <si>
    <t>УПРАВЛЕНИЕ ФЕДЕРАЛЬНОЙ СЛУЖБЫ ПО НАДЗОРУ В СФЕРЕ СВЯЗИ, ИНФОРМАЦИОННЫХ ТЕХНОЛОГИЙ И МАССОВЫХ КОММУНИКАЦИЙ ПО ТАМБОВСКОЙ ОБЛАСТИ</t>
  </si>
  <si>
    <t>268b.6400</t>
  </si>
  <si>
    <t>А1949</t>
  </si>
  <si>
    <t>УПРАВЛЕНИЕ ФЕДЕРАЛЬНОЙ СЛУЖБЫ ПО НАДЗОРУ В СФЕРЕ СВЯЗИ, ИНФОРМАЦИОННЫХ ТЕХНОЛОГИЙ И МАССОВЫХ КОММУНИКАЦИЙ ПО ТВЕРСКОЙ ОБЛАСТИ</t>
  </si>
  <si>
    <t>268b.3600</t>
  </si>
  <si>
    <t>А1956</t>
  </si>
  <si>
    <t>УПРАВЛЕНИЕ ФЕДЕРАЛЬНОЙ СЛУЖБЫ ПО НАДЗОРУ В СФЕРЕ СВЯЗИ, ИНФОРМАЦИОННЫХ ТЕХНОЛОГИЙ И МАССОВЫХ КОММУНИКАЦИЙ ПО ТОМСКОЙ ОБЛАСТИ</t>
  </si>
  <si>
    <t>268b.6500</t>
  </si>
  <si>
    <t>А1948</t>
  </si>
  <si>
    <t>УПРАВЛЕНИЕ ФЕДЕРАЛЬНОЙ СЛУЖБЫ ПО НАДЗОРУ В СФЕРЕ СВЯЗИ, ИНФОРМАЦИОННЫХ ТЕХНОЛОГИЙ И МАССОВЫХ КОММУНИКАЦИЙ ПО ТУЛЬСКОЙ ОБЛАСТИ</t>
  </si>
  <si>
    <t>268b.6600</t>
  </si>
  <si>
    <t>А1992</t>
  </si>
  <si>
    <t>УПРАВЛЕНИЕ ФЕДЕРАЛЬНОЙ СЛУЖБЫ ПО НАДЗОРУ В СФЕРЕ СВЯЗИ, ИНФОРМАЦИОННЫХ ТЕХНОЛОГИЙ И МАССОВЫХ КОММУНИКАЦИЙ ПО ТЮМЕНСКОЙ ОБЛАСТИ, ХАНТЫ-МАНСИЙСКОМУ АВТОНОМНОМУ ОКРУГУ - ЮГРЕ И ЯМАЛО-НЕНЕЦКОМУ АВТОНОМНОМУ ОКРУГУ</t>
  </si>
  <si>
    <t>268b.6700</t>
  </si>
  <si>
    <t>А2035</t>
  </si>
  <si>
    <t>УПРАВЛЕНИЕ ФЕДЕРАЛЬНОЙ СЛУЖБЫ ПО НАДЗОРУ В СФЕРЕ СВЯЗИ, ИНФОРМАЦИОННЫХ ТЕХНОЛОГИЙ И МАССОВЫХ КОММУНИКАЦИЙ ПО УДМУРТСКОЙ РЕСПУБЛИКЕ</t>
  </si>
  <si>
    <t>268b.1300</t>
  </si>
  <si>
    <t>А1993</t>
  </si>
  <si>
    <t>УПРАВЛЕНИЕ ФЕДЕРАЛЬНОЙ СЛУЖБЫ ПО НАДЗОРУ В СФЕРЕ СВЯЗИ, ИНФОРМАЦИОННЫХ ТЕХНОЛОГИЙ И МАССОВЫХ КОММУНИКАЦИЙ ПО УЛЬЯНОВСКОЙ ОБЛАСТИ</t>
  </si>
  <si>
    <t>268b.6800</t>
  </si>
  <si>
    <t>А2034</t>
  </si>
  <si>
    <t>УПРАВЛЕНИЕ ФЕДЕРАЛЬНОЙ СЛУЖБЫ ПО НАДЗОРУ В СФЕРЕ СВЯЗИ, ИНФОРМАЦИОННЫХ ТЕХНОЛОГИЙ И МАССОВЫХ КОММУНИКАЦИЙ ПО УРАЛЬСКОМУ ФЕДЕРАЛЬНОМУ ОКРУГУ</t>
  </si>
  <si>
    <t>268b.6200</t>
  </si>
  <si>
    <t>А2036</t>
  </si>
  <si>
    <t>УПРАВЛЕНИЕ ФЕДЕРАЛЬНОЙ СЛУЖБЫ ПО НАДЗОРУ В СФЕРЕ СВЯЗИ, ИНФОРМАЦИОННЫХ ТЕХНОЛОГИЙ И МАССОВЫХ КОММУНИКАЦИЙ ПО ХАБАРОВСКОМУ КРАЮ, САХАЛИНСКОЙ ОБЛАСТИ И ЕВРЕЙСКОЙ АВТОНОМНОЙ ОБЛАСТИ</t>
  </si>
  <si>
    <t>268b.2200</t>
  </si>
  <si>
    <t>А1950</t>
  </si>
  <si>
    <t>УПРАВЛЕНИЕ ФЕДЕРАЛЬНОЙ СЛУЖБЫ ПО НАДЗОРУ В СФЕРЕ СВЯЗИ, ИНФОРМАЦИОННЫХ ТЕХНОЛОГИЙ И МАССОВЫХ КОММУНИКАЦИЙ ПО ЦЕНТРАЛЬНОМУ ФЕДЕРАЛЬНОМУ ОКРУГУ</t>
  </si>
  <si>
    <t>268b.7300</t>
  </si>
  <si>
    <t>А1909</t>
  </si>
  <si>
    <t>УПРАВЛЕНИЕ ФЕДЕРАЛЬНОЙ СЛУЖБЫ ПО НАДЗОРУ В СФЕРЕ СВЯЗИ, ИНФОРМАЦИОННЫХ ТЕХНОЛОГИЙ И МАССОВЫХ КОММУНИКАЦИЙ ПО ЧЕЛЯБИНСКОЙ ОБЛАСТИ</t>
  </si>
  <si>
    <t>268b.6900</t>
  </si>
  <si>
    <t>А9132</t>
  </si>
  <si>
    <t>УПРАВЛЕНИЕ ФЕДЕРАЛЬНОЙ СЛУЖБЫ ПО НАДЗОРУ В СФЕРЕ СВЯЗИ, ИНФОРМАЦИОННЫХ ТЕХНОЛОГИЙ И МАССОВЫХ КОММУНИКАЦИЙ ПО ЧЕЧЕНСКОЙ РЕСПУБЛИКЕ</t>
  </si>
  <si>
    <t>268b.9400</t>
  </si>
  <si>
    <t>А1876</t>
  </si>
  <si>
    <t>УПРАВЛЕНИЕ ФЕДЕРАЛЬНОЙ СЛУЖБЫ ПО НАДЗОРУ В СФЕРЕ СВЯЗИ, ИНФОРМАЦИОННЫХ ТЕХНОЛОГИЙ И МАССОВЫХ КОММУНИКАЦИЙ ПО ЮЖНОМУ ФЕДЕРАЛЬНОМУ ОКРУГУ</t>
  </si>
  <si>
    <t>268b.1800</t>
  </si>
  <si>
    <t>А2112</t>
  </si>
  <si>
    <t>УПРАВЛЕНИЕ ФЕДЕРАЛЬНОЙ СЛУЖБЫ ПО НАДЗОРУ В СФЕРЕ СВЯЗИ, ИНФОРМАЦИОННЫХ ТЕХНОЛОГИЙ И МАССОВЫХ КОММУНИКАЦИЙ ПО ЯРОСЛАВСКОЙ ОБЛАСТИ</t>
  </si>
  <si>
    <t>268b.7100</t>
  </si>
  <si>
    <t>А2070</t>
  </si>
  <si>
    <t>ФЕДЕРАЛЬНАЯ СЛУЖБА ПО НАДЗОРУ В СФЕРЕ СВЯЗИ, ИНФОРМАЦИОННЫХ ТЕХНОЛОГИЙ И МАССОВЫХ КОММУНИКАЦИЙ</t>
  </si>
  <si>
    <t>268b.9500</t>
  </si>
  <si>
    <t>Количество строк:</t>
  </si>
  <si>
    <t>темп роста</t>
  </si>
  <si>
    <t>№ п/п</t>
  </si>
  <si>
    <t>показатели</t>
  </si>
  <si>
    <t>Оценка среднего уровня качества финансового менеджента</t>
  </si>
  <si>
    <t>Рейтинг:                                I - группа                (1,56≤коэфф);                     II- группа                               (1,25≤коэфф.);                     III- группа                       (1,02≤коэфф.);                                         IV- группа                     (0,94≤коэфф.).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</si>
  <si>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</si>
  <si>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</si>
  <si>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судебных 
исков</t>
  </si>
  <si>
    <t>объем дебиторской задолженности</t>
  </si>
  <si>
    <t>объем кредиторской задолженности</t>
  </si>
  <si>
    <t>количество фактов нарушения порядка формирования                 и представления  бюджетной отчетности</t>
  </si>
  <si>
    <t>Итого: общее количество баллов</t>
  </si>
  <si>
    <t xml:space="preserve">Лимиты общие </t>
  </si>
  <si>
    <t>Кассовый расход</t>
  </si>
  <si>
    <t>%</t>
  </si>
  <si>
    <t>баллы</t>
  </si>
  <si>
    <t>кол-во отклонений в разрезе групп видов расходов</t>
  </si>
  <si>
    <t>кол-во отклонений по сумме всех видов расходов</t>
  </si>
  <si>
    <t>балл</t>
  </si>
  <si>
    <t>кол-во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</si>
  <si>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АЛТАЙСКОМУ КРАЮ И РЕСПУБЛИКЕ АЛТАЙ</t>
    </r>
  </si>
  <si>
    <t>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</si>
  <si>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АМУРСКОЙ ОБЛАСТИ</t>
    </r>
  </si>
  <si>
    <t>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</si>
  <si>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</si>
  <si>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</si>
  <si>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</si>
  <si>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</si>
  <si>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ВЛАДИМИРСКОЙ ОБЛАСТИ</t>
    </r>
  </si>
  <si>
    <t>IV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</si>
  <si>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</si>
  <si>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</si>
  <si>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ВОРОНЕЖСКОЙ ОБЛАСТИ</t>
    </r>
  </si>
  <si>
    <r>
      <rPr>
        <b/>
        <sz val="8"/>
        <rFont val="Times New Roman"/>
        <family val="1"/>
        <charset val="204"/>
      </rPr>
      <t>ДАЛЬНЕВОСТОЧНОЕ 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</si>
  <si>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ЗАБАЙКАЛЬСКОМУ КРАЮ</t>
    </r>
  </si>
  <si>
    <r>
      <rPr>
        <b/>
        <sz val="8"/>
        <rFont val="Times New Roman"/>
        <family val="1"/>
        <charset val="204"/>
      </rPr>
      <t>ЕНИСЕЙСКОЕ УПРАВЛЕНИЕ РОСКОМНАДЗОРА</t>
    </r>
    <r>
      <rPr>
        <sz val="8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</si>
  <si>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</si>
  <si>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</si>
  <si>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</si>
  <si>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</si>
  <si>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</si>
  <si>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</si>
  <si>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</si>
  <si>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КОСТРОМСКОЙ ОБЛАСТИ</t>
    </r>
  </si>
  <si>
    <t>III</t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</si>
  <si>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</si>
  <si>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</si>
  <si>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</si>
  <si>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</si>
  <si>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</si>
  <si>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</si>
  <si>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</si>
  <si>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</si>
  <si>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</si>
  <si>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</si>
  <si>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</si>
  <si>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</si>
  <si>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</si>
  <si>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</si>
  <si>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</si>
  <si>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</si>
  <si>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</si>
  <si>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</si>
  <si>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</si>
  <si>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</si>
  <si>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</si>
  <si>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</si>
  <si>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</si>
  <si>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</si>
  <si>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</si>
  <si>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</si>
  <si>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</si>
  <si>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</si>
  <si>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rgb="FFFF0000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</si>
  <si>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</si>
  <si>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</si>
  <si>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</si>
  <si>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</si>
  <si>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ТЮМЕНСКОЙ ОБЛАСТИ,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</si>
  <si>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</si>
  <si>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</si>
  <si>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</si>
  <si>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</si>
  <si>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</si>
  <si>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</si>
  <si>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</si>
  <si>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</si>
  <si>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rFont val="Times New Roman"/>
        <family val="1"/>
        <charset val="204"/>
      </rPr>
      <t xml:space="preserve">ЯРОСЛАВСКОЙ ОБЛАСТИ </t>
    </r>
  </si>
  <si>
    <t>4 кв</t>
  </si>
  <si>
    <t>средние расходы</t>
  </si>
  <si>
    <t xml:space="preserve">касса общие </t>
  </si>
  <si>
    <t>равномерность</t>
  </si>
  <si>
    <t>Равномерность расходов в течении финансового года %</t>
  </si>
  <si>
    <t>остаток лимитов %</t>
  </si>
  <si>
    <t>остаок ЛБО</t>
  </si>
  <si>
    <t>205. на 01.01.2023</t>
  </si>
  <si>
    <t>20941 01.01.2023</t>
  </si>
  <si>
    <t>205 01.01.2024</t>
  </si>
  <si>
    <t>259.5400</t>
  </si>
  <si>
    <t>259.2500</t>
  </si>
  <si>
    <t>259.1600</t>
  </si>
  <si>
    <t>259.4600</t>
  </si>
  <si>
    <t>259.2200</t>
  </si>
  <si>
    <t>259.2000</t>
  </si>
  <si>
    <t>259.1700</t>
  </si>
  <si>
    <t>259.1100</t>
  </si>
  <si>
    <t>259.1000</t>
  </si>
  <si>
    <t>259.1800</t>
  </si>
  <si>
    <t>259.2800</t>
  </si>
  <si>
    <t>259.3500</t>
  </si>
  <si>
    <t>259.2600</t>
  </si>
  <si>
    <t>259.4200</t>
  </si>
  <si>
    <t>259.4400</t>
  </si>
  <si>
    <t>259.4900</t>
  </si>
  <si>
    <t>259.5100</t>
  </si>
  <si>
    <t>259.5200</t>
  </si>
  <si>
    <t>259.4100</t>
  </si>
  <si>
    <t>259.4000</t>
  </si>
  <si>
    <t>259.6800</t>
  </si>
  <si>
    <t>259.6000</t>
  </si>
  <si>
    <t>259.9400</t>
  </si>
  <si>
    <t>259.5300</t>
  </si>
  <si>
    <t>259.5500</t>
  </si>
  <si>
    <t>259.3800</t>
  </si>
  <si>
    <t>259.6400</t>
  </si>
  <si>
    <t>259.1400</t>
  </si>
  <si>
    <t>259.0100</t>
  </si>
  <si>
    <t>259.1300</t>
  </si>
  <si>
    <t>259.6600</t>
  </si>
  <si>
    <t>259.3300</t>
  </si>
  <si>
    <t>259.0200</t>
  </si>
  <si>
    <t>259.1900</t>
  </si>
  <si>
    <t>259.3700</t>
  </si>
  <si>
    <t>259.2100</t>
  </si>
  <si>
    <t>259.6700</t>
  </si>
  <si>
    <t>259.0600</t>
  </si>
  <si>
    <t>259.0700</t>
  </si>
  <si>
    <t>259.4300</t>
  </si>
  <si>
    <t>259.2300</t>
  </si>
  <si>
    <t>259.3200</t>
  </si>
  <si>
    <t>259.2400</t>
  </si>
  <si>
    <t>259.3000</t>
  </si>
  <si>
    <t>259.3100</t>
  </si>
  <si>
    <t>259.2700</t>
  </si>
  <si>
    <t>259.3900</t>
  </si>
  <si>
    <t>259.2900</t>
  </si>
  <si>
    <t>259.3600</t>
  </si>
  <si>
    <t>259.6500</t>
  </si>
  <si>
    <t>259.7100</t>
  </si>
  <si>
    <t>259.9100</t>
  </si>
  <si>
    <t>259.6300</t>
  </si>
  <si>
    <t>259.6900</t>
  </si>
  <si>
    <t>259.0300</t>
  </si>
  <si>
    <t>259.5600</t>
  </si>
  <si>
    <t>259.5800</t>
  </si>
  <si>
    <t>259.5900</t>
  </si>
  <si>
    <t>259.4700</t>
  </si>
  <si>
    <t>259.7500</t>
  </si>
  <si>
    <t>259.7300</t>
  </si>
  <si>
    <t>259.6200</t>
  </si>
  <si>
    <t>259.3400</t>
  </si>
  <si>
    <t>259.7200</t>
  </si>
  <si>
    <t xml:space="preserve"> количество нарушения</t>
  </si>
  <si>
    <t xml:space="preserve">экономия </t>
  </si>
  <si>
    <t>**</t>
  </si>
  <si>
    <t>СУММА
 БАЛЛОВ ПО ИТОГАМ 3 КВАРТАЛОВ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</si>
</sst>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%"/>
    <numFmt numFmtId="166" formatCode="0.000"/>
  </numFmts>
  <fonts count="42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26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26"/>
      <color theme="1"/>
      <name val="Calibri"/>
      <family val="2"/>
      <charset val="204"/>
      <scheme val="minor"/>
    </font>
    <font>
      <sz val="32"/>
      <color theme="1"/>
      <name val="Calibri"/>
      <family val="2"/>
      <charset val="204"/>
      <scheme val="minor"/>
    </font>
    <font>
      <sz val="32"/>
      <color theme="1"/>
      <name val="Times New Roman"/>
      <family val="1"/>
      <charset val="204"/>
    </font>
    <font>
      <sz val="36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sz val="40"/>
      <color theme="1"/>
      <name val="Calibri"/>
      <family val="2"/>
      <charset val="204"/>
      <scheme val="minor"/>
    </font>
    <font>
      <sz val="40"/>
      <color theme="1"/>
      <name val="Times New Roman"/>
      <family val="1"/>
      <charset val="204"/>
    </font>
    <font>
      <i/>
      <sz val="4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color rgb="FF000000"/>
      <name val="Arial Narrow"/>
      <family val="2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B"/>
      </left>
      <right style="thin">
        <color rgb="FF00000B"/>
      </right>
      <top style="thin">
        <color rgb="FF00000B"/>
      </top>
      <bottom style="thin">
        <color rgb="FF00000B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30" fillId="0" borderId="0" applyNumberFormat="0" applyFill="0" applyBorder="0" applyAlignment="0" applyProtection="0">
      <alignment vertical="top"/>
      <protection locked="0"/>
    </xf>
  </cellStyleXfs>
  <cellXfs count="210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2" fontId="0" fillId="0" borderId="0" xfId="0" applyNumberFormat="1"/>
    <xf numFmtId="0" fontId="0" fillId="0" borderId="0" xfId="0" applyFill="1"/>
    <xf numFmtId="0" fontId="1" fillId="0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2" fontId="3" fillId="0" borderId="0" xfId="0" applyNumberFormat="1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5" fillId="0" borderId="0" xfId="0" applyFont="1"/>
    <xf numFmtId="0" fontId="7" fillId="0" borderId="0" xfId="0" applyFont="1"/>
    <xf numFmtId="2" fontId="7" fillId="0" borderId="0" xfId="0" applyNumberFormat="1" applyFont="1"/>
    <xf numFmtId="0" fontId="7" fillId="0" borderId="0" xfId="0" applyFont="1" applyAlignment="1">
      <alignment horizontal="center"/>
    </xf>
    <xf numFmtId="0" fontId="9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7" fillId="0" borderId="0" xfId="0" applyFont="1" applyBorder="1"/>
    <xf numFmtId="0" fontId="7" fillId="2" borderId="0" xfId="0" applyFont="1" applyFill="1" applyBorder="1"/>
    <xf numFmtId="0" fontId="7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2" fontId="7" fillId="0" borderId="0" xfId="0" applyNumberFormat="1" applyFont="1" applyBorder="1"/>
    <xf numFmtId="0" fontId="8" fillId="0" borderId="0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2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2" fillId="0" borderId="1" xfId="0" applyFont="1" applyFill="1" applyBorder="1" applyAlignment="1">
      <alignment horizontal="left" vertical="center" wrapText="1"/>
    </xf>
    <xf numFmtId="2" fontId="2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horizontal="center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4" fillId="0" borderId="0" xfId="0" applyFont="1"/>
    <xf numFmtId="0" fontId="10" fillId="0" borderId="0" xfId="0" applyFont="1" applyBorder="1" applyAlignment="1">
      <alignment vertical="top"/>
    </xf>
    <xf numFmtId="0" fontId="14" fillId="0" borderId="0" xfId="0" applyFont="1" applyBorder="1"/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Border="1"/>
    <xf numFmtId="0" fontId="16" fillId="0" borderId="8" xfId="0" applyFont="1" applyBorder="1"/>
    <xf numFmtId="0" fontId="16" fillId="0" borderId="8" xfId="0" applyFont="1" applyBorder="1" applyAlignment="1">
      <alignment horizontal="center"/>
    </xf>
    <xf numFmtId="0" fontId="16" fillId="0" borderId="0" xfId="0" applyFont="1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17" fillId="0" borderId="0" xfId="0" applyFont="1"/>
    <xf numFmtId="0" fontId="17" fillId="0" borderId="0" xfId="0" applyFont="1" applyBorder="1" applyAlignment="1">
      <alignment vertical="top"/>
    </xf>
    <xf numFmtId="0" fontId="16" fillId="0" borderId="0" xfId="0" applyFont="1" applyBorder="1" applyAlignment="1">
      <alignment horizontal="center"/>
    </xf>
    <xf numFmtId="0" fontId="16" fillId="0" borderId="8" xfId="0" applyFont="1" applyBorder="1" applyAlignment="1"/>
    <xf numFmtId="0" fontId="2" fillId="0" borderId="8" xfId="0" applyFont="1" applyBorder="1"/>
    <xf numFmtId="0" fontId="19" fillId="0" borderId="0" xfId="0" applyFont="1"/>
    <xf numFmtId="0" fontId="20" fillId="0" borderId="0" xfId="0" applyFont="1"/>
    <xf numFmtId="0" fontId="21" fillId="0" borderId="0" xfId="0" applyFont="1" applyAlignment="1">
      <alignment vertical="top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wrapText="1"/>
    </xf>
    <xf numFmtId="0" fontId="18" fillId="0" borderId="0" xfId="0" applyFont="1"/>
    <xf numFmtId="0" fontId="19" fillId="0" borderId="0" xfId="0" applyFont="1" applyAlignment="1">
      <alignment horizontal="center"/>
    </xf>
    <xf numFmtId="2" fontId="20" fillId="0" borderId="0" xfId="0" applyNumberFormat="1" applyFont="1"/>
    <xf numFmtId="0" fontId="19" fillId="0" borderId="0" xfId="0" applyFont="1" applyAlignment="1">
      <alignment horizontal="center" vertical="top" wrapText="1"/>
    </xf>
    <xf numFmtId="0" fontId="19" fillId="0" borderId="0" xfId="0" applyFont="1" applyAlignment="1">
      <alignment vertical="top" wrapText="1"/>
    </xf>
    <xf numFmtId="0" fontId="20" fillId="0" borderId="8" xfId="0" applyFont="1" applyBorder="1"/>
    <xf numFmtId="0" fontId="20" fillId="0" borderId="0" xfId="0" applyFont="1" applyAlignment="1">
      <alignment horizontal="center" vertical="top" wrapText="1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top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0" fillId="0" borderId="0" xfId="0" quotePrefix="1" applyAlignment="1">
      <alignment wrapText="1"/>
    </xf>
    <xf numFmtId="0" fontId="25" fillId="0" borderId="11" xfId="0" applyFont="1" applyBorder="1" applyAlignment="1">
      <alignment horizontal="center"/>
    </xf>
    <xf numFmtId="0" fontId="26" fillId="0" borderId="11" xfId="0" applyFont="1" applyBorder="1" applyAlignment="1">
      <alignment horizontal="center" vertical="center" wrapText="1"/>
    </xf>
    <xf numFmtId="14" fontId="26" fillId="0" borderId="11" xfId="0" applyNumberFormat="1" applyFont="1" applyBorder="1" applyAlignment="1">
      <alignment horizontal="center" vertical="center" wrapText="1"/>
    </xf>
    <xf numFmtId="0" fontId="0" fillId="0" borderId="11" xfId="0" quotePrefix="1" applyBorder="1"/>
    <xf numFmtId="0" fontId="23" fillId="0" borderId="11" xfId="0" applyFont="1" applyBorder="1" applyAlignment="1">
      <alignment vertical="center" wrapText="1"/>
    </xf>
    <xf numFmtId="0" fontId="23" fillId="0" borderId="11" xfId="0" applyFont="1" applyBorder="1" applyAlignment="1">
      <alignment horizontal="center" vertical="center" wrapText="1"/>
    </xf>
    <xf numFmtId="2" fontId="23" fillId="0" borderId="11" xfId="0" quotePrefix="1" applyNumberFormat="1" applyFont="1" applyBorder="1" applyAlignment="1">
      <alignment horizontal="center" wrapText="1"/>
    </xf>
    <xf numFmtId="4" fontId="23" fillId="0" borderId="11" xfId="0" quotePrefix="1" applyNumberFormat="1" applyFont="1" applyBorder="1" applyAlignment="1">
      <alignment horizontal="right" wrapText="1"/>
    </xf>
    <xf numFmtId="0" fontId="23" fillId="0" borderId="0" xfId="0" applyFont="1" applyBorder="1" applyAlignment="1">
      <alignment horizontal="right"/>
    </xf>
    <xf numFmtId="0" fontId="23" fillId="0" borderId="13" xfId="0" applyFont="1" applyBorder="1" applyAlignment="1">
      <alignment horizontal="left"/>
    </xf>
    <xf numFmtId="4" fontId="0" fillId="0" borderId="0" xfId="0" applyNumberFormat="1"/>
    <xf numFmtId="0" fontId="6" fillId="0" borderId="4" xfId="0" applyFont="1" applyBorder="1" applyAlignment="1"/>
    <xf numFmtId="0" fontId="6" fillId="0" borderId="7" xfId="0" applyFont="1" applyBorder="1" applyAlignment="1"/>
    <xf numFmtId="0" fontId="6" fillId="0" borderId="5" xfId="0" applyFont="1" applyBorder="1" applyAlignment="1"/>
    <xf numFmtId="1" fontId="29" fillId="0" borderId="1" xfId="0" applyNumberFormat="1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top" wrapText="1"/>
    </xf>
    <xf numFmtId="0" fontId="29" fillId="0" borderId="1" xfId="0" applyFont="1" applyFill="1" applyBorder="1" applyAlignment="1">
      <alignment horizontal="center" vertical="top" wrapText="1"/>
    </xf>
    <xf numFmtId="0" fontId="29" fillId="3" borderId="1" xfId="0" applyFont="1" applyFill="1" applyBorder="1" applyAlignment="1">
      <alignment horizontal="center" vertical="top" wrapText="1"/>
    </xf>
    <xf numFmtId="0" fontId="29" fillId="0" borderId="1" xfId="1" applyFont="1" applyFill="1" applyBorder="1" applyAlignment="1" applyProtection="1">
      <alignment horizontal="center" vertical="top" wrapText="1"/>
    </xf>
    <xf numFmtId="0" fontId="29" fillId="0" borderId="1" xfId="0" applyFont="1" applyFill="1" applyBorder="1" applyAlignment="1">
      <alignment horizontal="center" vertical="top"/>
    </xf>
    <xf numFmtId="1" fontId="29" fillId="0" borderId="1" xfId="0" applyNumberFormat="1" applyFont="1" applyFill="1" applyBorder="1" applyAlignment="1">
      <alignment horizontal="center" vertical="top"/>
    </xf>
    <xf numFmtId="0" fontId="31" fillId="0" borderId="1" xfId="0" applyFont="1" applyFill="1" applyBorder="1" applyAlignment="1">
      <alignment horizontal="center"/>
    </xf>
    <xf numFmtId="0" fontId="32" fillId="0" borderId="1" xfId="0" applyFont="1" applyFill="1" applyBorder="1" applyAlignment="1">
      <alignment horizontal="left" vertical="center" wrapText="1"/>
    </xf>
    <xf numFmtId="4" fontId="34" fillId="0" borderId="15" xfId="0" applyNumberFormat="1" applyFont="1" applyBorder="1" applyAlignment="1">
      <alignment horizontal="right" vertical="center" wrapText="1"/>
    </xf>
    <xf numFmtId="165" fontId="34" fillId="3" borderId="15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2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 applyAlignment="1">
      <alignment horizontal="center"/>
    </xf>
    <xf numFmtId="166" fontId="27" fillId="0" borderId="1" xfId="0" applyNumberFormat="1" applyFont="1" applyFill="1" applyBorder="1" applyAlignment="1">
      <alignment horizontal="center"/>
    </xf>
    <xf numFmtId="0" fontId="27" fillId="0" borderId="1" xfId="0" applyFont="1" applyFill="1" applyBorder="1"/>
    <xf numFmtId="0" fontId="27" fillId="0" borderId="5" xfId="0" applyFont="1" applyFill="1" applyBorder="1"/>
    <xf numFmtId="1" fontId="27" fillId="0" borderId="1" xfId="0" applyNumberFormat="1" applyFont="1" applyFill="1" applyBorder="1" applyAlignment="1">
      <alignment horizontal="center"/>
    </xf>
    <xf numFmtId="0" fontId="28" fillId="0" borderId="1" xfId="0" applyFont="1" applyFill="1" applyBorder="1" applyAlignment="1">
      <alignment horizontal="center"/>
    </xf>
    <xf numFmtId="0" fontId="35" fillId="0" borderId="1" xfId="0" applyFont="1" applyFill="1" applyBorder="1" applyAlignment="1">
      <alignment horizontal="center"/>
    </xf>
    <xf numFmtId="2" fontId="36" fillId="0" borderId="1" xfId="0" applyNumberFormat="1" applyFont="1" applyFill="1" applyBorder="1" applyAlignment="1">
      <alignment horizontal="center"/>
    </xf>
    <xf numFmtId="0" fontId="36" fillId="0" borderId="1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32" fillId="0" borderId="2" xfId="0" applyFont="1" applyFill="1" applyBorder="1" applyAlignment="1">
      <alignment horizontal="left" vertical="center" wrapText="1"/>
    </xf>
    <xf numFmtId="0" fontId="32" fillId="0" borderId="1" xfId="0" applyFont="1" applyFill="1" applyBorder="1" applyAlignment="1">
      <alignment vertical="center" wrapText="1"/>
    </xf>
    <xf numFmtId="0" fontId="32" fillId="0" borderId="2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/>
    <xf numFmtId="3" fontId="26" fillId="0" borderId="11" xfId="0" applyNumberFormat="1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4" fontId="23" fillId="0" borderId="17" xfId="0" quotePrefix="1" applyNumberFormat="1" applyFont="1" applyBorder="1" applyAlignment="1">
      <alignment horizontal="right" wrapText="1"/>
    </xf>
    <xf numFmtId="4" fontId="23" fillId="0" borderId="1" xfId="0" quotePrefix="1" applyNumberFormat="1" applyFont="1" applyBorder="1" applyAlignment="1">
      <alignment horizontal="right" wrapText="1"/>
    </xf>
    <xf numFmtId="0" fontId="0" fillId="0" borderId="1" xfId="0" applyBorder="1"/>
    <xf numFmtId="4" fontId="23" fillId="0" borderId="18" xfId="0" quotePrefix="1" applyNumberFormat="1" applyFont="1" applyBorder="1" applyAlignment="1">
      <alignment horizontal="right" wrapText="1"/>
    </xf>
    <xf numFmtId="0" fontId="39" fillId="0" borderId="11" xfId="0" applyFont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40" fillId="2" borderId="6" xfId="0" applyFont="1" applyFill="1" applyBorder="1" applyAlignment="1">
      <alignment horizontal="center" vertical="center" wrapText="1"/>
    </xf>
    <xf numFmtId="49" fontId="41" fillId="0" borderId="4" xfId="0" applyNumberFormat="1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2" fontId="23" fillId="0" borderId="1" xfId="0" quotePrefix="1" applyNumberFormat="1" applyFont="1" applyFill="1" applyBorder="1" applyAlignment="1">
      <alignment horizontal="center" wrapText="1"/>
    </xf>
    <xf numFmtId="2" fontId="2" fillId="0" borderId="14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3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164" fontId="13" fillId="0" borderId="1" xfId="0" applyNumberFormat="1" applyFont="1" applyFill="1" applyBorder="1" applyAlignment="1">
      <alignment horizontal="center"/>
    </xf>
    <xf numFmtId="4" fontId="12" fillId="0" borderId="1" xfId="0" applyNumberFormat="1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164" fontId="12" fillId="0" borderId="1" xfId="0" applyNumberFormat="1" applyFont="1" applyFill="1" applyBorder="1" applyAlignment="1">
      <alignment horizontal="center"/>
    </xf>
    <xf numFmtId="0" fontId="13" fillId="0" borderId="4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2" fontId="12" fillId="0" borderId="1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4" fillId="0" borderId="2" xfId="0" applyNumberFormat="1" applyFont="1" applyBorder="1" applyAlignment="1">
      <alignment horizontal="center" vertical="center" wrapText="1"/>
    </xf>
    <xf numFmtId="2" fontId="4" fillId="0" borderId="3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top" wrapText="1"/>
    </xf>
    <xf numFmtId="0" fontId="21" fillId="0" borderId="0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20" fillId="0" borderId="8" xfId="0" applyFont="1" applyBorder="1" applyAlignment="1">
      <alignment horizontal="center"/>
    </xf>
    <xf numFmtId="0" fontId="16" fillId="0" borderId="8" xfId="0" applyFont="1" applyBorder="1" applyAlignment="1">
      <alignment horizontal="right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wrapText="1"/>
    </xf>
    <xf numFmtId="0" fontId="0" fillId="0" borderId="10" xfId="0" applyBorder="1" applyAlignment="1">
      <alignment horizontal="center"/>
    </xf>
    <xf numFmtId="0" fontId="23" fillId="0" borderId="12" xfId="0" applyFont="1" applyBorder="1" applyAlignment="1">
      <alignment horizontal="right"/>
    </xf>
    <xf numFmtId="0" fontId="22" fillId="0" borderId="0" xfId="0" applyFont="1" applyBorder="1" applyAlignment="1">
      <alignment horizontal="center" vertical="center"/>
    </xf>
    <xf numFmtId="0" fontId="27" fillId="0" borderId="2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14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/>
    </xf>
    <xf numFmtId="0" fontId="28" fillId="0" borderId="7" xfId="0" applyFont="1" applyFill="1" applyBorder="1" applyAlignment="1">
      <alignment horizontal="center"/>
    </xf>
    <xf numFmtId="1" fontId="28" fillId="0" borderId="5" xfId="0" applyNumberFormat="1" applyFont="1" applyFill="1" applyBorder="1" applyAlignment="1">
      <alignment horizontal="center"/>
    </xf>
    <xf numFmtId="164" fontId="29" fillId="0" borderId="2" xfId="0" applyNumberFormat="1" applyFont="1" applyFill="1" applyBorder="1" applyAlignment="1">
      <alignment horizontal="center" vertical="center" wrapText="1"/>
    </xf>
    <xf numFmtId="164" fontId="29" fillId="0" borderId="3" xfId="0" applyNumberFormat="1" applyFont="1" applyFill="1" applyBorder="1" applyAlignment="1">
      <alignment horizontal="center" vertical="center" wrapText="1"/>
    </xf>
    <xf numFmtId="164" fontId="29" fillId="0" borderId="14" xfId="0" applyNumberFormat="1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14" xfId="0" applyFont="1" applyFill="1" applyBorder="1" applyAlignment="1">
      <alignment horizontal="center" vertical="center" wrapText="1"/>
    </xf>
    <xf numFmtId="49" fontId="29" fillId="0" borderId="1" xfId="0" applyNumberFormat="1" applyFont="1" applyFill="1" applyBorder="1" applyAlignment="1">
      <alignment horizontal="center" vertical="center" wrapText="1"/>
    </xf>
    <xf numFmtId="14" fontId="29" fillId="0" borderId="1" xfId="0" applyNumberFormat="1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7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3"/>
  <sheetViews>
    <sheetView topLeftCell="A62" zoomScale="70" zoomScaleNormal="70" zoomScaleSheetLayoutView="40" zoomScalePageLayoutView="40" workbookViewId="0">
      <selection activeCell="F67" sqref="F67"/>
    </sheetView>
  </sheetViews>
  <sheetFormatPr defaultRowHeight="15" x14ac:dyDescent="0.25"/>
  <cols>
    <col min="1" max="1" width="4.140625" customWidth="1"/>
    <col min="2" max="2" width="54.28515625" customWidth="1"/>
    <col min="3" max="3" width="22.42578125" customWidth="1"/>
    <col min="4" max="4" width="19.5703125" customWidth="1"/>
    <col min="5" max="5" width="19.42578125" customWidth="1"/>
    <col min="6" max="6" width="18" customWidth="1"/>
    <col min="7" max="7" width="22.140625" customWidth="1"/>
    <col min="8" max="8" width="19.7109375" customWidth="1"/>
    <col min="9" max="9" width="19.85546875" customWidth="1"/>
    <col min="10" max="10" width="15.5703125" style="1" customWidth="1"/>
    <col min="11" max="11" width="10.5703125" style="1" customWidth="1"/>
    <col min="12" max="12" width="10.28515625" customWidth="1"/>
    <col min="13" max="13" width="10.7109375" style="1" customWidth="1"/>
    <col min="14" max="14" width="16" customWidth="1"/>
    <col min="15" max="15" width="12.28515625" customWidth="1"/>
    <col min="16" max="16" width="12.5703125" customWidth="1"/>
    <col min="17" max="17" width="14.42578125" customWidth="1"/>
    <col min="18" max="18" width="15.140625" customWidth="1"/>
    <col min="19" max="19" width="18.42578125" customWidth="1"/>
    <col min="20" max="20" width="13.28515625" customWidth="1"/>
    <col min="21" max="21" width="17" customWidth="1"/>
    <col min="22" max="22" width="16.140625" customWidth="1"/>
    <col min="23" max="23" width="18.7109375" customWidth="1"/>
    <col min="24" max="24" width="21.7109375" customWidth="1"/>
    <col min="25" max="25" width="14" style="1" customWidth="1"/>
    <col min="26" max="26" width="19.28515625" style="3" customWidth="1"/>
    <col min="27" max="27" width="17.42578125" style="1" customWidth="1"/>
  </cols>
  <sheetData>
    <row r="1" spans="1:28" ht="23.25" customHeight="1" x14ac:dyDescent="0.35">
      <c r="P1" s="13"/>
    </row>
    <row r="2" spans="1:28" ht="57" customHeight="1" x14ac:dyDescent="0.75">
      <c r="A2" s="65"/>
      <c r="B2" s="65"/>
      <c r="C2" s="65"/>
      <c r="D2" s="65"/>
      <c r="E2" s="65"/>
      <c r="F2" s="66"/>
      <c r="G2" s="67"/>
      <c r="H2" s="67"/>
      <c r="I2" s="67"/>
      <c r="J2" s="79"/>
      <c r="K2" s="79"/>
      <c r="L2" s="66"/>
      <c r="M2" s="79"/>
      <c r="N2" s="66"/>
      <c r="O2" s="66"/>
      <c r="P2" s="66"/>
      <c r="Q2" s="66"/>
      <c r="R2" s="180" t="s">
        <v>30</v>
      </c>
      <c r="S2" s="180"/>
      <c r="T2" s="180"/>
      <c r="U2" s="180"/>
      <c r="V2" s="180"/>
      <c r="W2" s="180"/>
      <c r="X2" s="180"/>
      <c r="Y2" s="180"/>
      <c r="Z2" s="180"/>
      <c r="AA2" s="180"/>
      <c r="AB2" s="8"/>
    </row>
    <row r="3" spans="1:28" ht="315.75" customHeight="1" x14ac:dyDescent="0.75">
      <c r="A3" s="65"/>
      <c r="B3" s="65"/>
      <c r="C3" s="65"/>
      <c r="D3" s="65"/>
      <c r="E3" s="65"/>
      <c r="F3" s="66"/>
      <c r="G3" s="67"/>
      <c r="H3" s="67"/>
      <c r="I3" s="67"/>
      <c r="J3" s="79"/>
      <c r="K3" s="79"/>
      <c r="L3" s="66"/>
      <c r="M3" s="79"/>
      <c r="N3" s="66"/>
      <c r="O3" s="66"/>
      <c r="P3" s="66"/>
      <c r="Q3" s="66"/>
      <c r="R3" s="180" t="s">
        <v>31</v>
      </c>
      <c r="S3" s="180"/>
      <c r="T3" s="180"/>
      <c r="U3" s="180"/>
      <c r="V3" s="180"/>
      <c r="W3" s="180"/>
      <c r="X3" s="180"/>
      <c r="Y3" s="180"/>
      <c r="Z3" s="180"/>
      <c r="AA3" s="180"/>
      <c r="AB3" s="8"/>
    </row>
    <row r="4" spans="1:28" ht="44.25" customHeight="1" x14ac:dyDescent="0.75">
      <c r="A4" s="65"/>
      <c r="B4" s="65"/>
      <c r="C4" s="65"/>
      <c r="D4" s="65"/>
      <c r="E4" s="65"/>
      <c r="F4" s="66"/>
      <c r="G4" s="67"/>
      <c r="H4" s="67"/>
      <c r="I4" s="67"/>
      <c r="J4" s="79"/>
      <c r="K4" s="79"/>
      <c r="L4" s="66"/>
      <c r="M4" s="79"/>
      <c r="N4" s="66"/>
      <c r="O4" s="66"/>
      <c r="P4" s="66"/>
      <c r="Q4" s="66"/>
      <c r="R4" s="66"/>
      <c r="S4" s="66"/>
      <c r="T4" s="180" t="s">
        <v>4</v>
      </c>
      <c r="U4" s="180"/>
      <c r="V4" s="180"/>
      <c r="W4" s="180"/>
      <c r="X4" s="180"/>
      <c r="Y4" s="180"/>
      <c r="Z4" s="180"/>
      <c r="AA4" s="180"/>
      <c r="AB4" s="8"/>
    </row>
    <row r="5" spans="1:28" ht="21" customHeight="1" x14ac:dyDescent="0.75">
      <c r="A5" s="65"/>
      <c r="B5" s="65"/>
      <c r="C5" s="65"/>
      <c r="D5" s="65"/>
      <c r="E5" s="65"/>
      <c r="F5" s="66"/>
      <c r="G5" s="67"/>
      <c r="H5" s="67"/>
      <c r="I5" s="67"/>
      <c r="J5" s="79"/>
      <c r="K5" s="79"/>
      <c r="L5" s="66"/>
      <c r="M5" s="79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80"/>
      <c r="Z5" s="80"/>
      <c r="AA5" s="80"/>
      <c r="AB5" s="8"/>
    </row>
    <row r="6" spans="1:28" ht="11.25" customHeight="1" x14ac:dyDescent="0.75">
      <c r="A6" s="65"/>
      <c r="B6" s="181" t="s">
        <v>32</v>
      </c>
      <c r="C6" s="181"/>
      <c r="D6" s="181"/>
      <c r="E6" s="181"/>
      <c r="F6" s="181"/>
      <c r="G6" s="181"/>
      <c r="H6" s="181"/>
      <c r="I6" s="181"/>
      <c r="J6" s="181"/>
      <c r="K6" s="79"/>
      <c r="L6" s="66"/>
      <c r="M6" s="79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180"/>
      <c r="Z6" s="180"/>
      <c r="AA6" s="180"/>
      <c r="AB6" s="8"/>
    </row>
    <row r="7" spans="1:28" ht="5.25" customHeight="1" x14ac:dyDescent="0.75">
      <c r="A7" s="65"/>
      <c r="B7" s="181"/>
      <c r="C7" s="181"/>
      <c r="D7" s="181"/>
      <c r="E7" s="181"/>
      <c r="F7" s="181"/>
      <c r="G7" s="181"/>
      <c r="H7" s="181"/>
      <c r="I7" s="181"/>
      <c r="J7" s="181"/>
      <c r="K7" s="79"/>
      <c r="L7" s="66"/>
      <c r="M7" s="79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180"/>
      <c r="Z7" s="180"/>
      <c r="AA7" s="180"/>
      <c r="AB7" s="8"/>
    </row>
    <row r="8" spans="1:28" ht="9.75" customHeight="1" x14ac:dyDescent="0.75">
      <c r="A8" s="65"/>
      <c r="B8" s="181"/>
      <c r="C8" s="181"/>
      <c r="D8" s="181"/>
      <c r="E8" s="181"/>
      <c r="F8" s="181"/>
      <c r="G8" s="181"/>
      <c r="H8" s="181"/>
      <c r="I8" s="181"/>
      <c r="J8" s="181"/>
      <c r="K8" s="79"/>
      <c r="L8" s="66"/>
      <c r="M8" s="79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180"/>
      <c r="Z8" s="180"/>
      <c r="AA8" s="180"/>
      <c r="AB8" s="8"/>
    </row>
    <row r="9" spans="1:28" ht="64.5" customHeight="1" x14ac:dyDescent="0.75">
      <c r="A9" s="65"/>
      <c r="B9" s="181"/>
      <c r="C9" s="181"/>
      <c r="D9" s="181"/>
      <c r="E9" s="181"/>
      <c r="F9" s="181"/>
      <c r="G9" s="181"/>
      <c r="H9" s="181"/>
      <c r="I9" s="181"/>
      <c r="J9" s="181"/>
      <c r="K9" s="79"/>
      <c r="L9" s="66"/>
      <c r="M9" s="79"/>
      <c r="N9" s="70"/>
      <c r="O9" s="70"/>
      <c r="P9" s="70"/>
      <c r="Q9" s="70"/>
      <c r="R9" s="70"/>
      <c r="S9" s="70"/>
      <c r="T9" s="70"/>
      <c r="U9" s="70"/>
      <c r="V9" s="182" t="s">
        <v>33</v>
      </c>
      <c r="W9" s="182"/>
      <c r="X9" s="182"/>
      <c r="Y9" s="182"/>
      <c r="Z9" s="182"/>
      <c r="AA9" s="182"/>
      <c r="AB9" s="8"/>
    </row>
    <row r="10" spans="1:28" ht="79.5" customHeight="1" x14ac:dyDescent="0.75">
      <c r="A10" s="65"/>
      <c r="B10" s="181"/>
      <c r="C10" s="181"/>
      <c r="D10" s="181"/>
      <c r="E10" s="181"/>
      <c r="F10" s="181"/>
      <c r="G10" s="181"/>
      <c r="H10" s="181"/>
      <c r="I10" s="181"/>
      <c r="J10" s="181"/>
      <c r="K10" s="79"/>
      <c r="L10" s="66"/>
      <c r="M10" s="79"/>
      <c r="N10" s="71"/>
      <c r="O10" s="71"/>
      <c r="P10" s="71"/>
      <c r="Q10" s="71"/>
      <c r="R10" s="66" t="s">
        <v>26</v>
      </c>
      <c r="S10" s="71"/>
      <c r="T10" s="183" t="s">
        <v>3</v>
      </c>
      <c r="U10" s="183"/>
      <c r="V10" s="183"/>
      <c r="W10" s="183"/>
      <c r="X10" s="183"/>
      <c r="Y10" s="183"/>
      <c r="Z10" s="183"/>
      <c r="AA10" s="183"/>
      <c r="AB10" s="8"/>
    </row>
    <row r="11" spans="1:28" ht="19.899999999999999" customHeight="1" x14ac:dyDescent="0.75">
      <c r="A11" s="65"/>
      <c r="B11" s="181"/>
      <c r="C11" s="181"/>
      <c r="D11" s="181"/>
      <c r="E11" s="181"/>
      <c r="F11" s="181"/>
      <c r="G11" s="181"/>
      <c r="H11" s="181"/>
      <c r="I11" s="181"/>
      <c r="J11" s="181"/>
      <c r="K11" s="79"/>
      <c r="L11" s="66"/>
      <c r="M11" s="79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72"/>
      <c r="Z11" s="73"/>
      <c r="AA11" s="79"/>
      <c r="AB11" s="8"/>
    </row>
    <row r="12" spans="1:28" ht="105.75" customHeight="1" x14ac:dyDescent="0.75">
      <c r="A12" s="65"/>
      <c r="B12" s="181"/>
      <c r="C12" s="181"/>
      <c r="D12" s="181"/>
      <c r="E12" s="181"/>
      <c r="F12" s="181"/>
      <c r="G12" s="181"/>
      <c r="H12" s="181"/>
      <c r="I12" s="181"/>
      <c r="J12" s="181"/>
      <c r="K12" s="79"/>
      <c r="L12" s="66"/>
      <c r="M12" s="79"/>
      <c r="N12" s="66"/>
      <c r="O12" s="66"/>
      <c r="P12" s="66"/>
      <c r="Q12" s="66"/>
      <c r="R12" s="66"/>
      <c r="S12" s="66"/>
      <c r="T12" s="76"/>
      <c r="U12" s="76"/>
      <c r="V12" s="76"/>
      <c r="W12" s="184"/>
      <c r="X12" s="184"/>
      <c r="Y12" s="184"/>
      <c r="Z12" s="184"/>
      <c r="AA12" s="184"/>
      <c r="AB12" s="8"/>
    </row>
    <row r="13" spans="1:28" ht="51" x14ac:dyDescent="0.75">
      <c r="A13" s="65"/>
      <c r="B13" s="66"/>
      <c r="C13" s="66"/>
      <c r="D13" s="66"/>
      <c r="E13" s="66"/>
      <c r="F13" s="66"/>
      <c r="G13" s="66"/>
      <c r="H13" s="66"/>
      <c r="I13" s="66"/>
      <c r="J13" s="79"/>
      <c r="K13" s="79"/>
      <c r="L13" s="66"/>
      <c r="M13" s="79"/>
      <c r="N13" s="66"/>
      <c r="O13" s="66"/>
      <c r="P13" s="66"/>
      <c r="Q13" s="66"/>
      <c r="R13" s="66"/>
      <c r="S13" s="66"/>
      <c r="T13" s="168" t="s">
        <v>98</v>
      </c>
      <c r="U13" s="168"/>
      <c r="V13" s="168"/>
      <c r="W13" s="168"/>
      <c r="X13" s="168"/>
      <c r="Y13" s="168"/>
      <c r="Z13" s="168"/>
      <c r="AA13" s="168"/>
      <c r="AB13" s="8"/>
    </row>
    <row r="14" spans="1:28" ht="46.5" customHeight="1" x14ac:dyDescent="0.75">
      <c r="A14" s="65"/>
      <c r="B14" s="65"/>
      <c r="C14" s="65"/>
      <c r="D14" s="65"/>
      <c r="E14" s="65"/>
      <c r="F14" s="65"/>
      <c r="G14" s="65"/>
      <c r="H14" s="65"/>
      <c r="I14" s="65"/>
      <c r="J14" s="72"/>
      <c r="K14" s="74"/>
      <c r="L14" s="75"/>
      <c r="M14" s="72"/>
      <c r="N14" s="65"/>
      <c r="O14" s="65"/>
      <c r="P14" s="65"/>
      <c r="Q14" s="65"/>
      <c r="R14" s="65"/>
      <c r="S14" s="65"/>
      <c r="T14" s="65"/>
      <c r="U14" s="65"/>
      <c r="V14" s="65"/>
      <c r="W14" s="168" t="s">
        <v>101</v>
      </c>
      <c r="X14" s="168"/>
      <c r="Y14" s="168"/>
      <c r="Z14" s="168"/>
      <c r="AA14" s="168"/>
    </row>
    <row r="15" spans="1:28" ht="49.5" x14ac:dyDescent="0.65">
      <c r="A15" s="169" t="s">
        <v>27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</row>
    <row r="16" spans="1:28" ht="49.5" x14ac:dyDescent="0.65">
      <c r="A16" s="169" t="s">
        <v>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</row>
    <row r="17" spans="1:27" ht="27.75" customHeight="1" x14ac:dyDescent="0.7">
      <c r="A17" s="66"/>
      <c r="B17" s="66"/>
      <c r="C17" s="66"/>
      <c r="D17" s="66"/>
      <c r="E17" s="66"/>
      <c r="F17" s="71"/>
      <c r="G17" s="66"/>
      <c r="H17" s="66"/>
      <c r="I17" s="66"/>
      <c r="J17" s="79"/>
      <c r="K17" s="79"/>
      <c r="L17" s="66"/>
      <c r="M17" s="79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79"/>
      <c r="Z17" s="73"/>
      <c r="AA17" s="79"/>
    </row>
    <row r="18" spans="1:27" ht="49.5" customHeight="1" x14ac:dyDescent="0.3">
      <c r="A18" s="170" t="s">
        <v>0</v>
      </c>
      <c r="B18" s="170" t="s">
        <v>1</v>
      </c>
      <c r="C18" s="82"/>
      <c r="D18" s="82"/>
      <c r="E18" s="82"/>
      <c r="F18" s="173" t="s">
        <v>5</v>
      </c>
      <c r="G18" s="174"/>
      <c r="H18" s="174"/>
      <c r="I18" s="174"/>
      <c r="J18" s="174"/>
      <c r="K18" s="174"/>
      <c r="L18" s="174"/>
      <c r="M18" s="174"/>
      <c r="N18" s="174"/>
      <c r="O18" s="174"/>
      <c r="P18" s="174"/>
      <c r="Q18" s="174"/>
      <c r="R18" s="174"/>
      <c r="S18" s="174"/>
      <c r="T18" s="174"/>
      <c r="U18" s="174"/>
      <c r="V18" s="174"/>
      <c r="W18" s="174"/>
      <c r="X18" s="174"/>
      <c r="Y18" s="175"/>
      <c r="Z18" s="176" t="s">
        <v>23</v>
      </c>
      <c r="AA18" s="178" t="s">
        <v>2</v>
      </c>
    </row>
    <row r="19" spans="1:27" ht="300.75" customHeight="1" x14ac:dyDescent="0.25">
      <c r="A19" s="171"/>
      <c r="B19" s="172"/>
      <c r="C19" s="81" t="s">
        <v>102</v>
      </c>
      <c r="D19" s="81" t="s">
        <v>103</v>
      </c>
      <c r="E19" s="81" t="s">
        <v>104</v>
      </c>
      <c r="F19" s="25" t="s">
        <v>7</v>
      </c>
      <c r="G19" s="26" t="s">
        <v>8</v>
      </c>
      <c r="H19" s="26" t="s">
        <v>9</v>
      </c>
      <c r="I19" s="26" t="s">
        <v>10</v>
      </c>
      <c r="J19" s="26" t="s">
        <v>11</v>
      </c>
      <c r="K19" s="27" t="s">
        <v>13</v>
      </c>
      <c r="L19" s="28" t="s">
        <v>12</v>
      </c>
      <c r="M19" s="27" t="s">
        <v>14</v>
      </c>
      <c r="N19" s="29" t="s">
        <v>15</v>
      </c>
      <c r="O19" s="29" t="s">
        <v>24</v>
      </c>
      <c r="P19" s="29" t="s">
        <v>16</v>
      </c>
      <c r="Q19" s="29" t="s">
        <v>17</v>
      </c>
      <c r="R19" s="29" t="s">
        <v>18</v>
      </c>
      <c r="S19" s="29" t="s">
        <v>19</v>
      </c>
      <c r="T19" s="29" t="s">
        <v>20</v>
      </c>
      <c r="U19" s="29" t="s">
        <v>28</v>
      </c>
      <c r="V19" s="29" t="s">
        <v>21</v>
      </c>
      <c r="W19" s="29" t="s">
        <v>25</v>
      </c>
      <c r="X19" s="29" t="s">
        <v>29</v>
      </c>
      <c r="Y19" s="26" t="s">
        <v>22</v>
      </c>
      <c r="Z19" s="177"/>
      <c r="AA19" s="179"/>
    </row>
    <row r="20" spans="1:27" s="2" customFormat="1" ht="34.5" customHeight="1" x14ac:dyDescent="0.3">
      <c r="A20" s="30">
        <v>1</v>
      </c>
      <c r="B20" s="30">
        <v>2</v>
      </c>
      <c r="C20" s="30"/>
      <c r="D20" s="30"/>
      <c r="E20" s="30"/>
      <c r="F20" s="30">
        <v>3</v>
      </c>
      <c r="G20" s="30">
        <v>4</v>
      </c>
      <c r="H20" s="30">
        <v>5</v>
      </c>
      <c r="I20" s="30">
        <v>6</v>
      </c>
      <c r="J20" s="30">
        <v>7</v>
      </c>
      <c r="K20" s="30">
        <v>8</v>
      </c>
      <c r="L20" s="30">
        <v>9</v>
      </c>
      <c r="M20" s="30">
        <v>10</v>
      </c>
      <c r="N20" s="30">
        <v>11</v>
      </c>
      <c r="O20" s="30">
        <v>12</v>
      </c>
      <c r="P20" s="30">
        <v>13</v>
      </c>
      <c r="Q20" s="30">
        <v>14</v>
      </c>
      <c r="R20" s="30">
        <v>15</v>
      </c>
      <c r="S20" s="30">
        <v>16</v>
      </c>
      <c r="T20" s="30">
        <v>17</v>
      </c>
      <c r="U20" s="30">
        <v>18</v>
      </c>
      <c r="V20" s="30">
        <v>19</v>
      </c>
      <c r="W20" s="30">
        <v>20</v>
      </c>
      <c r="X20" s="30">
        <v>21</v>
      </c>
      <c r="Y20" s="30">
        <v>22</v>
      </c>
      <c r="Z20" s="30">
        <v>23</v>
      </c>
      <c r="AA20" s="30">
        <v>24</v>
      </c>
    </row>
    <row r="21" spans="1:27" ht="57" customHeight="1" x14ac:dyDescent="0.3">
      <c r="A21" s="31">
        <v>1</v>
      </c>
      <c r="B21" s="32" t="s">
        <v>34</v>
      </c>
      <c r="C21" s="31">
        <v>85</v>
      </c>
      <c r="D21" s="31">
        <v>100</v>
      </c>
      <c r="E21" s="31">
        <v>95</v>
      </c>
      <c r="F21" s="138">
        <f>SUM(C21+D21+E21)/3</f>
        <v>93.333333333333329</v>
      </c>
      <c r="G21" s="33"/>
      <c r="H21" s="33"/>
      <c r="I21" s="33"/>
      <c r="J21" s="34"/>
      <c r="K21" s="34"/>
      <c r="L21" s="35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6"/>
      <c r="AA21" s="37"/>
    </row>
    <row r="22" spans="1:27" ht="36.75" customHeight="1" x14ac:dyDescent="0.3">
      <c r="A22" s="31">
        <v>2</v>
      </c>
      <c r="B22" s="32" t="s">
        <v>35</v>
      </c>
      <c r="C22" s="31">
        <v>85</v>
      </c>
      <c r="D22" s="31">
        <v>95</v>
      </c>
      <c r="E22" s="31">
        <v>95</v>
      </c>
      <c r="F22" s="138">
        <f t="shared" ref="F22:F84" si="0">SUM(C22+D22+E22)/3</f>
        <v>91.666666666666671</v>
      </c>
      <c r="G22" s="33"/>
      <c r="H22" s="33"/>
      <c r="I22" s="33"/>
      <c r="J22" s="34"/>
      <c r="K22" s="34"/>
      <c r="L22" s="35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6"/>
      <c r="AA22" s="37"/>
    </row>
    <row r="23" spans="1:27" ht="74.25" customHeight="1" x14ac:dyDescent="0.3">
      <c r="A23" s="31">
        <v>3</v>
      </c>
      <c r="B23" s="32" t="s">
        <v>36</v>
      </c>
      <c r="C23" s="31">
        <v>85</v>
      </c>
      <c r="D23" s="31">
        <v>105</v>
      </c>
      <c r="E23" s="31">
        <v>80</v>
      </c>
      <c r="F23" s="138">
        <f t="shared" si="0"/>
        <v>90</v>
      </c>
      <c r="G23" s="33"/>
      <c r="H23" s="33"/>
      <c r="I23" s="33"/>
      <c r="J23" s="34"/>
      <c r="K23" s="34"/>
      <c r="L23" s="35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6"/>
      <c r="AA23" s="38"/>
    </row>
    <row r="24" spans="1:27" ht="37.5" x14ac:dyDescent="0.3">
      <c r="A24" s="31">
        <v>4</v>
      </c>
      <c r="B24" s="32" t="s">
        <v>37</v>
      </c>
      <c r="C24" s="31">
        <v>100</v>
      </c>
      <c r="D24" s="31">
        <v>95</v>
      </c>
      <c r="E24" s="31">
        <v>80</v>
      </c>
      <c r="F24" s="138">
        <f t="shared" si="0"/>
        <v>91.666666666666671</v>
      </c>
      <c r="G24" s="33"/>
      <c r="H24" s="33"/>
      <c r="I24" s="33"/>
      <c r="J24" s="34"/>
      <c r="K24" s="34"/>
      <c r="L24" s="35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6"/>
      <c r="AA24" s="37"/>
    </row>
    <row r="25" spans="1:27" ht="51.75" customHeight="1" x14ac:dyDescent="0.3">
      <c r="A25" s="31">
        <v>5</v>
      </c>
      <c r="B25" s="32" t="s">
        <v>38</v>
      </c>
      <c r="C25" s="31">
        <v>90</v>
      </c>
      <c r="D25" s="31">
        <v>105</v>
      </c>
      <c r="E25" s="31">
        <v>105</v>
      </c>
      <c r="F25" s="138">
        <f t="shared" si="0"/>
        <v>100</v>
      </c>
      <c r="G25" s="33"/>
      <c r="H25" s="33"/>
      <c r="I25" s="33"/>
      <c r="J25" s="34"/>
      <c r="K25" s="34"/>
      <c r="L25" s="35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6"/>
      <c r="AA25" s="38"/>
    </row>
    <row r="26" spans="1:27" ht="37.5" x14ac:dyDescent="0.3">
      <c r="A26" s="31">
        <v>6</v>
      </c>
      <c r="B26" s="32" t="s">
        <v>39</v>
      </c>
      <c r="C26" s="31">
        <v>90</v>
      </c>
      <c r="D26" s="31">
        <v>100</v>
      </c>
      <c r="E26" s="31">
        <v>105</v>
      </c>
      <c r="F26" s="138">
        <f t="shared" si="0"/>
        <v>98.333333333333329</v>
      </c>
      <c r="G26" s="33"/>
      <c r="H26" s="33"/>
      <c r="I26" s="33"/>
      <c r="J26" s="34"/>
      <c r="K26" s="34"/>
      <c r="L26" s="35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6"/>
      <c r="AA26" s="38"/>
    </row>
    <row r="27" spans="1:27" ht="37.5" x14ac:dyDescent="0.3">
      <c r="A27" s="31">
        <v>7</v>
      </c>
      <c r="B27" s="32" t="s">
        <v>40</v>
      </c>
      <c r="C27" s="31">
        <v>75</v>
      </c>
      <c r="D27" s="31">
        <v>50</v>
      </c>
      <c r="E27" s="31">
        <v>80</v>
      </c>
      <c r="F27" s="138">
        <f t="shared" si="0"/>
        <v>68.333333333333329</v>
      </c>
      <c r="G27" s="33"/>
      <c r="H27" s="33"/>
      <c r="I27" s="33"/>
      <c r="J27" s="34"/>
      <c r="K27" s="34"/>
      <c r="L27" s="35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6"/>
      <c r="AA27" s="38"/>
    </row>
    <row r="28" spans="1:27" ht="56.25" x14ac:dyDescent="0.3">
      <c r="A28" s="31">
        <v>8</v>
      </c>
      <c r="B28" s="32" t="s">
        <v>41</v>
      </c>
      <c r="C28" s="31">
        <v>90</v>
      </c>
      <c r="D28" s="31">
        <v>65</v>
      </c>
      <c r="E28" s="31">
        <v>65</v>
      </c>
      <c r="F28" s="138">
        <f t="shared" si="0"/>
        <v>73.333333333333329</v>
      </c>
      <c r="G28" s="33"/>
      <c r="H28" s="33"/>
      <c r="I28" s="33"/>
      <c r="J28" s="34"/>
      <c r="K28" s="34"/>
      <c r="L28" s="35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6"/>
      <c r="AA28" s="38"/>
    </row>
    <row r="29" spans="1:27" ht="37.5" x14ac:dyDescent="0.3">
      <c r="A29" s="31">
        <v>9</v>
      </c>
      <c r="B29" s="32" t="s">
        <v>42</v>
      </c>
      <c r="C29" s="31">
        <v>100</v>
      </c>
      <c r="D29" s="31">
        <v>105</v>
      </c>
      <c r="E29" s="31">
        <v>70</v>
      </c>
      <c r="F29" s="138">
        <f t="shared" si="0"/>
        <v>91.666666666666671</v>
      </c>
      <c r="G29" s="33"/>
      <c r="H29" s="33"/>
      <c r="I29" s="33"/>
      <c r="J29" s="34"/>
      <c r="K29" s="34"/>
      <c r="L29" s="35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6"/>
      <c r="AA29" s="37"/>
    </row>
    <row r="30" spans="1:27" s="4" customFormat="1" ht="37.5" x14ac:dyDescent="0.3">
      <c r="A30" s="31">
        <v>10</v>
      </c>
      <c r="B30" s="39" t="s">
        <v>43</v>
      </c>
      <c r="C30" s="83">
        <v>100</v>
      </c>
      <c r="D30" s="83">
        <v>105</v>
      </c>
      <c r="E30" s="83">
        <v>105</v>
      </c>
      <c r="F30" s="138">
        <f t="shared" si="0"/>
        <v>103.33333333333333</v>
      </c>
      <c r="G30" s="33"/>
      <c r="H30" s="33"/>
      <c r="I30" s="33"/>
      <c r="J30" s="34"/>
      <c r="K30" s="34"/>
      <c r="L30" s="4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6"/>
      <c r="AA30" s="37"/>
    </row>
    <row r="31" spans="1:27" s="4" customFormat="1" ht="37.5" customHeight="1" x14ac:dyDescent="0.3">
      <c r="A31" s="31">
        <v>11</v>
      </c>
      <c r="B31" s="41" t="s">
        <v>44</v>
      </c>
      <c r="C31" s="84">
        <v>90</v>
      </c>
      <c r="D31" s="84">
        <v>105</v>
      </c>
      <c r="E31" s="84">
        <v>105</v>
      </c>
      <c r="F31" s="138">
        <f t="shared" si="0"/>
        <v>100</v>
      </c>
      <c r="G31" s="33"/>
      <c r="H31" s="33"/>
      <c r="I31" s="33"/>
      <c r="J31" s="34"/>
      <c r="K31" s="34"/>
      <c r="L31" s="4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6"/>
      <c r="AA31" s="37"/>
    </row>
    <row r="32" spans="1:27" s="4" customFormat="1" ht="39" customHeight="1" x14ac:dyDescent="0.3">
      <c r="A32" s="31">
        <v>12</v>
      </c>
      <c r="B32" s="39" t="s">
        <v>45</v>
      </c>
      <c r="C32" s="83">
        <v>90</v>
      </c>
      <c r="D32" s="83">
        <v>105</v>
      </c>
      <c r="E32" s="83">
        <v>95</v>
      </c>
      <c r="F32" s="138">
        <f t="shared" si="0"/>
        <v>96.666666666666671</v>
      </c>
      <c r="G32" s="33"/>
      <c r="H32" s="33"/>
      <c r="I32" s="33"/>
      <c r="J32" s="34"/>
      <c r="K32" s="34"/>
      <c r="L32" s="4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6"/>
      <c r="AA32" s="37"/>
    </row>
    <row r="33" spans="1:27" s="4" customFormat="1" ht="37.5" x14ac:dyDescent="0.3">
      <c r="A33" s="31">
        <v>13</v>
      </c>
      <c r="B33" s="39" t="s">
        <v>46</v>
      </c>
      <c r="C33" s="83">
        <v>100</v>
      </c>
      <c r="D33" s="83">
        <v>75</v>
      </c>
      <c r="E33" s="83">
        <v>95</v>
      </c>
      <c r="F33" s="138">
        <f t="shared" si="0"/>
        <v>90</v>
      </c>
      <c r="G33" s="33"/>
      <c r="H33" s="33"/>
      <c r="I33" s="33"/>
      <c r="J33" s="34"/>
      <c r="K33" s="34"/>
      <c r="L33" s="4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6"/>
      <c r="AA33" s="38"/>
    </row>
    <row r="34" spans="1:27" s="4" customFormat="1" ht="37.5" x14ac:dyDescent="0.3">
      <c r="A34" s="31">
        <v>14</v>
      </c>
      <c r="B34" s="39" t="s">
        <v>47</v>
      </c>
      <c r="C34" s="83">
        <v>100</v>
      </c>
      <c r="D34" s="83">
        <v>95</v>
      </c>
      <c r="E34" s="83">
        <v>105</v>
      </c>
      <c r="F34" s="138">
        <f t="shared" si="0"/>
        <v>100</v>
      </c>
      <c r="G34" s="33"/>
      <c r="H34" s="33"/>
      <c r="I34" s="33"/>
      <c r="J34" s="34"/>
      <c r="K34" s="34"/>
      <c r="L34" s="4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6"/>
      <c r="AA34" s="37"/>
    </row>
    <row r="35" spans="1:27" s="4" customFormat="1" ht="37.5" x14ac:dyDescent="0.3">
      <c r="A35" s="31">
        <v>15</v>
      </c>
      <c r="B35" s="42" t="s">
        <v>48</v>
      </c>
      <c r="C35" s="85">
        <v>100</v>
      </c>
      <c r="D35" s="85">
        <v>105</v>
      </c>
      <c r="E35" s="85">
        <v>85</v>
      </c>
      <c r="F35" s="138">
        <f t="shared" si="0"/>
        <v>96.666666666666671</v>
      </c>
      <c r="G35" s="33"/>
      <c r="H35" s="33"/>
      <c r="I35" s="33"/>
      <c r="J35" s="34"/>
      <c r="K35" s="34"/>
      <c r="L35" s="4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6"/>
      <c r="AA35" s="38"/>
    </row>
    <row r="36" spans="1:27" s="4" customFormat="1" ht="37.5" x14ac:dyDescent="0.3">
      <c r="A36" s="31">
        <v>16</v>
      </c>
      <c r="B36" s="39" t="s">
        <v>49</v>
      </c>
      <c r="C36" s="83">
        <v>85</v>
      </c>
      <c r="D36" s="83">
        <v>75</v>
      </c>
      <c r="E36" s="83">
        <v>70</v>
      </c>
      <c r="F36" s="138">
        <f t="shared" si="0"/>
        <v>76.666666666666671</v>
      </c>
      <c r="G36" s="33"/>
      <c r="H36" s="33"/>
      <c r="I36" s="33"/>
      <c r="J36" s="34"/>
      <c r="K36" s="34"/>
      <c r="L36" s="4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6"/>
      <c r="AA36" s="38"/>
    </row>
    <row r="37" spans="1:27" s="4" customFormat="1" ht="37.5" x14ac:dyDescent="0.3">
      <c r="A37" s="31">
        <v>17</v>
      </c>
      <c r="B37" s="39" t="s">
        <v>50</v>
      </c>
      <c r="C37" s="83">
        <v>85</v>
      </c>
      <c r="D37" s="83">
        <v>90</v>
      </c>
      <c r="E37" s="83">
        <v>60</v>
      </c>
      <c r="F37" s="138">
        <f t="shared" si="0"/>
        <v>78.333333333333329</v>
      </c>
      <c r="G37" s="33"/>
      <c r="H37" s="33"/>
      <c r="I37" s="33"/>
      <c r="J37" s="34"/>
      <c r="K37" s="34"/>
      <c r="L37" s="4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6"/>
      <c r="AA37" s="37"/>
    </row>
    <row r="38" spans="1:27" s="4" customFormat="1" ht="37.5" x14ac:dyDescent="0.3">
      <c r="A38" s="31">
        <v>18</v>
      </c>
      <c r="B38" s="39" t="s">
        <v>51</v>
      </c>
      <c r="C38" s="83">
        <v>90</v>
      </c>
      <c r="D38" s="83">
        <v>75</v>
      </c>
      <c r="E38" s="83">
        <v>80</v>
      </c>
      <c r="F38" s="138">
        <f t="shared" si="0"/>
        <v>81.666666666666671</v>
      </c>
      <c r="G38" s="33"/>
      <c r="H38" s="33"/>
      <c r="I38" s="33"/>
      <c r="J38" s="34"/>
      <c r="K38" s="34"/>
      <c r="L38" s="4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6"/>
      <c r="AA38" s="38"/>
    </row>
    <row r="39" spans="1:27" s="4" customFormat="1" ht="56.25" x14ac:dyDescent="0.3">
      <c r="A39" s="31">
        <v>19</v>
      </c>
      <c r="B39" s="39" t="s">
        <v>52</v>
      </c>
      <c r="C39" s="83">
        <v>70</v>
      </c>
      <c r="D39" s="83">
        <v>75</v>
      </c>
      <c r="E39" s="83">
        <v>70</v>
      </c>
      <c r="F39" s="138">
        <f t="shared" si="0"/>
        <v>71.666666666666671</v>
      </c>
      <c r="G39" s="33"/>
      <c r="H39" s="33"/>
      <c r="I39" s="33"/>
      <c r="J39" s="34"/>
      <c r="K39" s="34"/>
      <c r="L39" s="4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6"/>
      <c r="AA39" s="38"/>
    </row>
    <row r="40" spans="1:27" s="4" customFormat="1" ht="37.5" x14ac:dyDescent="0.3">
      <c r="A40" s="31">
        <v>20</v>
      </c>
      <c r="B40" s="39" t="s">
        <v>53</v>
      </c>
      <c r="C40" s="83">
        <v>100</v>
      </c>
      <c r="D40" s="83">
        <v>105</v>
      </c>
      <c r="E40" s="83">
        <v>105</v>
      </c>
      <c r="F40" s="138">
        <f t="shared" si="0"/>
        <v>103.33333333333333</v>
      </c>
      <c r="G40" s="33"/>
      <c r="H40" s="33"/>
      <c r="I40" s="33"/>
      <c r="J40" s="34"/>
      <c r="K40" s="34"/>
      <c r="L40" s="4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6"/>
      <c r="AA40" s="37"/>
    </row>
    <row r="41" spans="1:27" s="4" customFormat="1" ht="37.5" x14ac:dyDescent="0.3">
      <c r="A41" s="31">
        <v>21</v>
      </c>
      <c r="B41" s="39" t="s">
        <v>54</v>
      </c>
      <c r="C41" s="83">
        <v>80</v>
      </c>
      <c r="D41" s="83">
        <v>70</v>
      </c>
      <c r="E41" s="83">
        <v>90</v>
      </c>
      <c r="F41" s="138">
        <f t="shared" si="0"/>
        <v>80</v>
      </c>
      <c r="G41" s="33"/>
      <c r="H41" s="33"/>
      <c r="I41" s="33"/>
      <c r="J41" s="34"/>
      <c r="K41" s="34"/>
      <c r="L41" s="4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6"/>
      <c r="AA41" s="38"/>
    </row>
    <row r="42" spans="1:27" s="5" customFormat="1" ht="57" customHeight="1" x14ac:dyDescent="0.3">
      <c r="A42" s="31">
        <v>22</v>
      </c>
      <c r="B42" s="39" t="s">
        <v>55</v>
      </c>
      <c r="C42" s="83">
        <v>90</v>
      </c>
      <c r="D42" s="83">
        <v>90</v>
      </c>
      <c r="E42" s="83">
        <v>80</v>
      </c>
      <c r="F42" s="138">
        <f t="shared" si="0"/>
        <v>86.666666666666671</v>
      </c>
      <c r="G42" s="33"/>
      <c r="H42" s="33"/>
      <c r="I42" s="33"/>
      <c r="J42" s="34"/>
      <c r="K42" s="34"/>
      <c r="L42" s="4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6"/>
      <c r="AA42" s="38"/>
    </row>
    <row r="43" spans="1:27" s="4" customFormat="1" ht="41.25" customHeight="1" x14ac:dyDescent="0.3">
      <c r="A43" s="31">
        <v>23</v>
      </c>
      <c r="B43" s="39" t="s">
        <v>56</v>
      </c>
      <c r="C43" s="83">
        <v>100</v>
      </c>
      <c r="D43" s="83">
        <v>100</v>
      </c>
      <c r="E43" s="83">
        <v>105</v>
      </c>
      <c r="F43" s="138">
        <f t="shared" si="0"/>
        <v>101.66666666666667</v>
      </c>
      <c r="G43" s="33"/>
      <c r="H43" s="33"/>
      <c r="I43" s="33"/>
      <c r="J43" s="34"/>
      <c r="K43" s="34"/>
      <c r="L43" s="4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6"/>
      <c r="AA43" s="38"/>
    </row>
    <row r="44" spans="1:27" s="4" customFormat="1" ht="42.75" customHeight="1" x14ac:dyDescent="0.3">
      <c r="A44" s="31">
        <v>24</v>
      </c>
      <c r="B44" s="39" t="s">
        <v>57</v>
      </c>
      <c r="C44" s="83">
        <v>100</v>
      </c>
      <c r="D44" s="83">
        <v>105</v>
      </c>
      <c r="E44" s="83">
        <v>105</v>
      </c>
      <c r="F44" s="138">
        <f t="shared" si="0"/>
        <v>103.33333333333333</v>
      </c>
      <c r="G44" s="33"/>
      <c r="H44" s="33"/>
      <c r="I44" s="33"/>
      <c r="J44" s="34"/>
      <c r="K44" s="34"/>
      <c r="L44" s="4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6"/>
      <c r="AA44" s="37"/>
    </row>
    <row r="45" spans="1:27" s="4" customFormat="1" ht="75" x14ac:dyDescent="0.3">
      <c r="A45" s="31">
        <v>25</v>
      </c>
      <c r="B45" s="39" t="s">
        <v>58</v>
      </c>
      <c r="C45" s="83">
        <v>90</v>
      </c>
      <c r="D45" s="83">
        <v>85</v>
      </c>
      <c r="E45" s="83">
        <v>105</v>
      </c>
      <c r="F45" s="138">
        <f t="shared" si="0"/>
        <v>93.333333333333329</v>
      </c>
      <c r="G45" s="33"/>
      <c r="H45" s="33"/>
      <c r="I45" s="33"/>
      <c r="J45" s="34"/>
      <c r="K45" s="34"/>
      <c r="L45" s="4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6"/>
      <c r="AA45" s="37"/>
    </row>
    <row r="46" spans="1:27" s="4" customFormat="1" ht="37.5" x14ac:dyDescent="0.3">
      <c r="A46" s="31">
        <v>26</v>
      </c>
      <c r="B46" s="39" t="s">
        <v>59</v>
      </c>
      <c r="C46" s="83">
        <v>100</v>
      </c>
      <c r="D46" s="83">
        <v>90</v>
      </c>
      <c r="E46" s="83">
        <v>105</v>
      </c>
      <c r="F46" s="138">
        <f t="shared" si="0"/>
        <v>98.333333333333329</v>
      </c>
      <c r="G46" s="33"/>
      <c r="H46" s="33"/>
      <c r="I46" s="33"/>
      <c r="J46" s="34"/>
      <c r="K46" s="34"/>
      <c r="L46" s="4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6"/>
      <c r="AA46" s="38"/>
    </row>
    <row r="47" spans="1:27" s="4" customFormat="1" ht="37.5" customHeight="1" x14ac:dyDescent="0.3">
      <c r="A47" s="31">
        <v>27</v>
      </c>
      <c r="B47" s="39" t="s">
        <v>60</v>
      </c>
      <c r="C47" s="83">
        <v>90</v>
      </c>
      <c r="D47" s="83">
        <v>95</v>
      </c>
      <c r="E47" s="83">
        <v>105</v>
      </c>
      <c r="F47" s="138">
        <f t="shared" si="0"/>
        <v>96.666666666666671</v>
      </c>
      <c r="G47" s="33"/>
      <c r="H47" s="33"/>
      <c r="I47" s="33"/>
      <c r="J47" s="34"/>
      <c r="K47" s="34"/>
      <c r="L47" s="4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6"/>
      <c r="AA47" s="37"/>
    </row>
    <row r="48" spans="1:27" s="4" customFormat="1" ht="37.5" x14ac:dyDescent="0.3">
      <c r="A48" s="31">
        <v>28</v>
      </c>
      <c r="B48" s="39" t="s">
        <v>61</v>
      </c>
      <c r="C48" s="83">
        <v>100</v>
      </c>
      <c r="D48" s="83">
        <v>105</v>
      </c>
      <c r="E48" s="83">
        <v>105</v>
      </c>
      <c r="F48" s="138">
        <f t="shared" si="0"/>
        <v>103.33333333333333</v>
      </c>
      <c r="G48" s="33"/>
      <c r="H48" s="33"/>
      <c r="I48" s="33"/>
      <c r="J48" s="34"/>
      <c r="K48" s="34"/>
      <c r="L48" s="4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6"/>
      <c r="AA48" s="38"/>
    </row>
    <row r="49" spans="1:27" s="4" customFormat="1" ht="37.5" x14ac:dyDescent="0.3">
      <c r="A49" s="31">
        <v>29</v>
      </c>
      <c r="B49" s="39" t="s">
        <v>62</v>
      </c>
      <c r="C49" s="83">
        <v>100</v>
      </c>
      <c r="D49" s="83">
        <v>105</v>
      </c>
      <c r="E49" s="83">
        <v>105</v>
      </c>
      <c r="F49" s="138">
        <f t="shared" si="0"/>
        <v>103.33333333333333</v>
      </c>
      <c r="G49" s="33"/>
      <c r="H49" s="33"/>
      <c r="I49" s="33"/>
      <c r="J49" s="34"/>
      <c r="K49" s="34"/>
      <c r="L49" s="4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6"/>
      <c r="AA49" s="37"/>
    </row>
    <row r="50" spans="1:27" s="4" customFormat="1" ht="55.5" customHeight="1" x14ac:dyDescent="0.3">
      <c r="A50" s="31">
        <v>30</v>
      </c>
      <c r="B50" s="39" t="s">
        <v>63</v>
      </c>
      <c r="C50" s="83">
        <v>100</v>
      </c>
      <c r="D50" s="83">
        <v>100</v>
      </c>
      <c r="E50" s="83">
        <v>105</v>
      </c>
      <c r="F50" s="138">
        <f t="shared" si="0"/>
        <v>101.66666666666667</v>
      </c>
      <c r="G50" s="33"/>
      <c r="H50" s="33"/>
      <c r="I50" s="33"/>
      <c r="J50" s="34"/>
      <c r="K50" s="34"/>
      <c r="L50" s="4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6"/>
      <c r="AA50" s="37"/>
    </row>
    <row r="51" spans="1:27" s="4" customFormat="1" ht="44.25" customHeight="1" x14ac:dyDescent="0.3">
      <c r="A51" s="31">
        <v>31</v>
      </c>
      <c r="B51" s="39" t="s">
        <v>64</v>
      </c>
      <c r="C51" s="83">
        <v>100</v>
      </c>
      <c r="D51" s="83">
        <v>90</v>
      </c>
      <c r="E51" s="83">
        <v>90</v>
      </c>
      <c r="F51" s="138">
        <f t="shared" si="0"/>
        <v>93.333333333333329</v>
      </c>
      <c r="G51" s="33"/>
      <c r="H51" s="33"/>
      <c r="I51" s="33"/>
      <c r="J51" s="34"/>
      <c r="K51" s="34"/>
      <c r="L51" s="4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6"/>
      <c r="AA51" s="38"/>
    </row>
    <row r="52" spans="1:27" s="4" customFormat="1" ht="37.5" x14ac:dyDescent="0.3">
      <c r="A52" s="31">
        <v>32</v>
      </c>
      <c r="B52" s="39" t="s">
        <v>65</v>
      </c>
      <c r="C52" s="83">
        <v>85</v>
      </c>
      <c r="D52" s="83">
        <v>75</v>
      </c>
      <c r="E52" s="83">
        <v>80</v>
      </c>
      <c r="F52" s="138">
        <f t="shared" si="0"/>
        <v>80</v>
      </c>
      <c r="G52" s="33"/>
      <c r="H52" s="33"/>
      <c r="I52" s="33"/>
      <c r="J52" s="34"/>
      <c r="K52" s="34"/>
      <c r="L52" s="4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6"/>
      <c r="AA52" s="38"/>
    </row>
    <row r="53" spans="1:27" s="4" customFormat="1" ht="37.5" x14ac:dyDescent="0.3">
      <c r="A53" s="31">
        <v>33</v>
      </c>
      <c r="B53" s="42" t="s">
        <v>66</v>
      </c>
      <c r="C53" s="85">
        <v>100</v>
      </c>
      <c r="D53" s="85">
        <v>105</v>
      </c>
      <c r="E53" s="85">
        <v>105</v>
      </c>
      <c r="F53" s="138">
        <f t="shared" si="0"/>
        <v>103.33333333333333</v>
      </c>
      <c r="G53" s="33"/>
      <c r="H53" s="33"/>
      <c r="I53" s="33"/>
      <c r="J53" s="34"/>
      <c r="K53" s="34"/>
      <c r="L53" s="4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6"/>
      <c r="AA53" s="38"/>
    </row>
    <row r="54" spans="1:27" s="4" customFormat="1" ht="37.5" x14ac:dyDescent="0.3">
      <c r="A54" s="31">
        <v>34</v>
      </c>
      <c r="B54" s="39" t="s">
        <v>67</v>
      </c>
      <c r="C54" s="83">
        <v>90</v>
      </c>
      <c r="D54" s="83">
        <v>90</v>
      </c>
      <c r="E54" s="83">
        <v>85</v>
      </c>
      <c r="F54" s="138">
        <f t="shared" si="0"/>
        <v>88.333333333333329</v>
      </c>
      <c r="G54" s="33"/>
      <c r="H54" s="33"/>
      <c r="I54" s="33"/>
      <c r="J54" s="34"/>
      <c r="K54" s="34"/>
      <c r="L54" s="4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6"/>
      <c r="AA54" s="38"/>
    </row>
    <row r="55" spans="1:27" s="4" customFormat="1" ht="29.25" customHeight="1" x14ac:dyDescent="0.3">
      <c r="A55" s="31">
        <v>35</v>
      </c>
      <c r="B55" s="39" t="s">
        <v>68</v>
      </c>
      <c r="C55" s="83">
        <v>100</v>
      </c>
      <c r="D55" s="83">
        <v>100</v>
      </c>
      <c r="E55" s="83">
        <v>95</v>
      </c>
      <c r="F55" s="138">
        <f t="shared" si="0"/>
        <v>98.333333333333329</v>
      </c>
      <c r="G55" s="33"/>
      <c r="H55" s="33"/>
      <c r="I55" s="33"/>
      <c r="J55" s="34"/>
      <c r="K55" s="34"/>
      <c r="L55" s="4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6"/>
      <c r="AA55" s="38"/>
    </row>
    <row r="56" spans="1:27" s="4" customFormat="1" ht="37.5" x14ac:dyDescent="0.3">
      <c r="A56" s="31">
        <v>36</v>
      </c>
      <c r="B56" s="42" t="s">
        <v>69</v>
      </c>
      <c r="C56" s="85">
        <v>100</v>
      </c>
      <c r="D56" s="85">
        <v>90</v>
      </c>
      <c r="E56" s="85">
        <v>105</v>
      </c>
      <c r="F56" s="138">
        <f t="shared" si="0"/>
        <v>98.333333333333329</v>
      </c>
      <c r="G56" s="33"/>
      <c r="H56" s="33"/>
      <c r="I56" s="33"/>
      <c r="J56" s="34"/>
      <c r="K56" s="34"/>
      <c r="L56" s="4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6"/>
      <c r="AA56" s="37"/>
    </row>
    <row r="57" spans="1:27" s="4" customFormat="1" ht="37.5" x14ac:dyDescent="0.3">
      <c r="A57" s="31">
        <v>37</v>
      </c>
      <c r="B57" s="39" t="s">
        <v>70</v>
      </c>
      <c r="C57" s="83">
        <v>90</v>
      </c>
      <c r="D57" s="83">
        <v>95</v>
      </c>
      <c r="E57" s="83">
        <v>95</v>
      </c>
      <c r="F57" s="138">
        <f t="shared" si="0"/>
        <v>93.333333333333329</v>
      </c>
      <c r="G57" s="33"/>
      <c r="H57" s="33"/>
      <c r="I57" s="33"/>
      <c r="J57" s="34"/>
      <c r="K57" s="34"/>
      <c r="L57" s="4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6"/>
      <c r="AA57" s="37"/>
    </row>
    <row r="58" spans="1:27" s="4" customFormat="1" ht="32.25" customHeight="1" x14ac:dyDescent="0.3">
      <c r="A58" s="31">
        <v>38</v>
      </c>
      <c r="B58" s="39" t="s">
        <v>71</v>
      </c>
      <c r="C58" s="83">
        <v>100</v>
      </c>
      <c r="D58" s="83">
        <v>100</v>
      </c>
      <c r="E58" s="83">
        <v>105</v>
      </c>
      <c r="F58" s="138">
        <f t="shared" si="0"/>
        <v>101.66666666666667</v>
      </c>
      <c r="G58" s="33"/>
      <c r="H58" s="33"/>
      <c r="I58" s="33"/>
      <c r="J58" s="34"/>
      <c r="K58" s="34"/>
      <c r="L58" s="4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6"/>
      <c r="AA58" s="37"/>
    </row>
    <row r="59" spans="1:27" s="4" customFormat="1" ht="56.25" x14ac:dyDescent="0.3">
      <c r="A59" s="31">
        <v>39</v>
      </c>
      <c r="B59" s="39" t="s">
        <v>72</v>
      </c>
      <c r="C59" s="83">
        <v>90</v>
      </c>
      <c r="D59" s="83">
        <v>70</v>
      </c>
      <c r="E59" s="83">
        <v>60</v>
      </c>
      <c r="F59" s="138">
        <f t="shared" si="0"/>
        <v>73.333333333333329</v>
      </c>
      <c r="G59" s="33"/>
      <c r="H59" s="33"/>
      <c r="I59" s="33"/>
      <c r="J59" s="34"/>
      <c r="K59" s="34"/>
      <c r="L59" s="4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6"/>
      <c r="AA59" s="37"/>
    </row>
    <row r="60" spans="1:27" s="4" customFormat="1" ht="37.5" x14ac:dyDescent="0.3">
      <c r="A60" s="31">
        <v>40</v>
      </c>
      <c r="B60" s="39" t="s">
        <v>73</v>
      </c>
      <c r="C60" s="83">
        <v>100</v>
      </c>
      <c r="D60" s="83">
        <v>105</v>
      </c>
      <c r="E60" s="83">
        <v>105</v>
      </c>
      <c r="F60" s="138">
        <f t="shared" si="0"/>
        <v>103.33333333333333</v>
      </c>
      <c r="G60" s="33"/>
      <c r="H60" s="33"/>
      <c r="I60" s="33"/>
      <c r="J60" s="34"/>
      <c r="K60" s="34"/>
      <c r="L60" s="4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6"/>
      <c r="AA60" s="37"/>
    </row>
    <row r="61" spans="1:27" s="4" customFormat="1" ht="56.25" x14ac:dyDescent="0.3">
      <c r="A61" s="31">
        <v>41</v>
      </c>
      <c r="B61" s="39" t="s">
        <v>74</v>
      </c>
      <c r="C61" s="83">
        <v>100</v>
      </c>
      <c r="D61" s="83">
        <v>90</v>
      </c>
      <c r="E61" s="83">
        <v>80</v>
      </c>
      <c r="F61" s="138">
        <f t="shared" si="0"/>
        <v>90</v>
      </c>
      <c r="G61" s="33"/>
      <c r="H61" s="33"/>
      <c r="I61" s="33"/>
      <c r="J61" s="34"/>
      <c r="K61" s="34"/>
      <c r="L61" s="4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6"/>
      <c r="AA61" s="37"/>
    </row>
    <row r="62" spans="1:27" s="4" customFormat="1" ht="54.75" customHeight="1" x14ac:dyDescent="0.3">
      <c r="A62" s="31">
        <v>42</v>
      </c>
      <c r="B62" s="39" t="s">
        <v>75</v>
      </c>
      <c r="C62" s="83">
        <v>90</v>
      </c>
      <c r="D62" s="83">
        <v>75</v>
      </c>
      <c r="E62" s="83">
        <v>105</v>
      </c>
      <c r="F62" s="138">
        <f t="shared" si="0"/>
        <v>90</v>
      </c>
      <c r="G62" s="33"/>
      <c r="H62" s="33"/>
      <c r="I62" s="33"/>
      <c r="J62" s="34"/>
      <c r="K62" s="34"/>
      <c r="L62" s="4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6"/>
      <c r="AA62" s="37"/>
    </row>
    <row r="63" spans="1:27" s="4" customFormat="1" ht="37.5" x14ac:dyDescent="0.3">
      <c r="A63" s="31">
        <v>43</v>
      </c>
      <c r="B63" s="39" t="s">
        <v>76</v>
      </c>
      <c r="C63" s="83">
        <v>90</v>
      </c>
      <c r="D63" s="83">
        <v>75</v>
      </c>
      <c r="E63" s="83">
        <v>105</v>
      </c>
      <c r="F63" s="138">
        <f t="shared" si="0"/>
        <v>90</v>
      </c>
      <c r="G63" s="33"/>
      <c r="H63" s="33"/>
      <c r="I63" s="33"/>
      <c r="J63" s="34"/>
      <c r="K63" s="34"/>
      <c r="L63" s="4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6"/>
      <c r="AA63" s="43"/>
    </row>
    <row r="64" spans="1:27" s="4" customFormat="1" ht="37.5" x14ac:dyDescent="0.3">
      <c r="A64" s="31">
        <v>44</v>
      </c>
      <c r="B64" s="42" t="s">
        <v>77</v>
      </c>
      <c r="C64" s="85">
        <v>100</v>
      </c>
      <c r="D64" s="85">
        <v>105</v>
      </c>
      <c r="E64" s="85">
        <v>105</v>
      </c>
      <c r="F64" s="138">
        <f t="shared" si="0"/>
        <v>103.33333333333333</v>
      </c>
      <c r="G64" s="33"/>
      <c r="H64" s="33"/>
      <c r="I64" s="33"/>
      <c r="J64" s="34"/>
      <c r="K64" s="34"/>
      <c r="L64" s="4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6"/>
      <c r="AA64" s="37"/>
    </row>
    <row r="65" spans="1:27" s="4" customFormat="1" ht="37.5" x14ac:dyDescent="0.3">
      <c r="A65" s="31">
        <v>45</v>
      </c>
      <c r="B65" s="44" t="s">
        <v>78</v>
      </c>
      <c r="C65" s="83">
        <v>100</v>
      </c>
      <c r="D65" s="83">
        <v>90</v>
      </c>
      <c r="E65" s="83">
        <v>95</v>
      </c>
      <c r="F65" s="138">
        <f t="shared" si="0"/>
        <v>95</v>
      </c>
      <c r="G65" s="33"/>
      <c r="H65" s="33"/>
      <c r="I65" s="33"/>
      <c r="J65" s="34"/>
      <c r="K65" s="34"/>
      <c r="L65" s="4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6"/>
      <c r="AA65" s="37"/>
    </row>
    <row r="66" spans="1:27" s="4" customFormat="1" ht="37.5" x14ac:dyDescent="0.3">
      <c r="A66" s="31">
        <v>46</v>
      </c>
      <c r="B66" s="39" t="s">
        <v>79</v>
      </c>
      <c r="C66" s="83">
        <v>85</v>
      </c>
      <c r="D66" s="83">
        <v>105</v>
      </c>
      <c r="E66" s="83">
        <v>85</v>
      </c>
      <c r="F66" s="138">
        <f t="shared" si="0"/>
        <v>91.666666666666671</v>
      </c>
      <c r="G66" s="33"/>
      <c r="H66" s="33"/>
      <c r="I66" s="33"/>
      <c r="J66" s="34"/>
      <c r="K66" s="34"/>
      <c r="L66" s="4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6"/>
      <c r="AA66" s="37"/>
    </row>
    <row r="67" spans="1:27" s="4" customFormat="1" ht="37.5" x14ac:dyDescent="0.3">
      <c r="A67" s="31">
        <v>47</v>
      </c>
      <c r="B67" s="39" t="s">
        <v>80</v>
      </c>
      <c r="C67" s="83">
        <v>80</v>
      </c>
      <c r="D67" s="83">
        <v>100</v>
      </c>
      <c r="E67" s="83">
        <v>85</v>
      </c>
      <c r="F67" s="138">
        <f t="shared" si="0"/>
        <v>88.333333333333329</v>
      </c>
      <c r="G67" s="33"/>
      <c r="H67" s="33"/>
      <c r="I67" s="33"/>
      <c r="J67" s="34"/>
      <c r="K67" s="34"/>
      <c r="L67" s="4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6"/>
      <c r="AA67" s="38"/>
    </row>
    <row r="68" spans="1:27" s="4" customFormat="1" ht="37.5" x14ac:dyDescent="0.3">
      <c r="A68" s="31">
        <v>48</v>
      </c>
      <c r="B68" s="39" t="s">
        <v>81</v>
      </c>
      <c r="C68" s="83">
        <v>80</v>
      </c>
      <c r="D68" s="83">
        <v>105</v>
      </c>
      <c r="E68" s="83">
        <v>95</v>
      </c>
      <c r="F68" s="138">
        <f t="shared" si="0"/>
        <v>93.333333333333329</v>
      </c>
      <c r="G68" s="33"/>
      <c r="H68" s="33"/>
      <c r="I68" s="33"/>
      <c r="J68" s="34"/>
      <c r="K68" s="34"/>
      <c r="L68" s="4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6"/>
      <c r="AA68" s="38"/>
    </row>
    <row r="69" spans="1:27" s="4" customFormat="1" ht="46.5" customHeight="1" x14ac:dyDescent="0.3">
      <c r="A69" s="31">
        <v>49</v>
      </c>
      <c r="B69" s="39" t="s">
        <v>82</v>
      </c>
      <c r="C69" s="83">
        <v>100</v>
      </c>
      <c r="D69" s="83">
        <v>105</v>
      </c>
      <c r="E69" s="83">
        <v>80</v>
      </c>
      <c r="F69" s="138">
        <f t="shared" si="0"/>
        <v>95</v>
      </c>
      <c r="G69" s="33"/>
      <c r="H69" s="33"/>
      <c r="I69" s="33"/>
      <c r="J69" s="34"/>
      <c r="K69" s="34"/>
      <c r="L69" s="4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6"/>
      <c r="AA69" s="38"/>
    </row>
    <row r="70" spans="1:27" s="4" customFormat="1" ht="37.5" x14ac:dyDescent="0.3">
      <c r="A70" s="31">
        <v>50</v>
      </c>
      <c r="B70" s="39" t="s">
        <v>83</v>
      </c>
      <c r="C70" s="83">
        <v>100</v>
      </c>
      <c r="D70" s="83">
        <v>105</v>
      </c>
      <c r="E70" s="83">
        <v>95</v>
      </c>
      <c r="F70" s="138">
        <f t="shared" si="0"/>
        <v>100</v>
      </c>
      <c r="G70" s="33"/>
      <c r="H70" s="33"/>
      <c r="I70" s="33"/>
      <c r="J70" s="34"/>
      <c r="K70" s="34"/>
      <c r="L70" s="4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6"/>
      <c r="AA70" s="37"/>
    </row>
    <row r="71" spans="1:27" s="4" customFormat="1" ht="37.5" x14ac:dyDescent="0.3">
      <c r="A71" s="31">
        <v>51</v>
      </c>
      <c r="B71" s="39" t="s">
        <v>84</v>
      </c>
      <c r="C71" s="83">
        <v>100</v>
      </c>
      <c r="D71" s="83">
        <v>105</v>
      </c>
      <c r="E71" s="83">
        <v>90</v>
      </c>
      <c r="F71" s="138">
        <f t="shared" si="0"/>
        <v>98.333333333333329</v>
      </c>
      <c r="G71" s="33"/>
      <c r="H71" s="33"/>
      <c r="I71" s="33"/>
      <c r="J71" s="34"/>
      <c r="K71" s="34"/>
      <c r="L71" s="4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6"/>
      <c r="AA71" s="38"/>
    </row>
    <row r="72" spans="1:27" s="4" customFormat="1" ht="51" customHeight="1" x14ac:dyDescent="0.3">
      <c r="A72" s="31">
        <v>52</v>
      </c>
      <c r="B72" s="39" t="s">
        <v>85</v>
      </c>
      <c r="C72" s="83">
        <v>100</v>
      </c>
      <c r="D72" s="83">
        <v>95</v>
      </c>
      <c r="E72" s="83">
        <v>105</v>
      </c>
      <c r="F72" s="138">
        <f t="shared" si="0"/>
        <v>100</v>
      </c>
      <c r="G72" s="33"/>
      <c r="H72" s="33"/>
      <c r="I72" s="33"/>
      <c r="J72" s="34"/>
      <c r="K72" s="34"/>
      <c r="L72" s="4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6"/>
      <c r="AA72" s="37"/>
    </row>
    <row r="73" spans="1:27" s="4" customFormat="1" ht="55.5" customHeight="1" x14ac:dyDescent="0.3">
      <c r="A73" s="31">
        <v>53</v>
      </c>
      <c r="B73" s="39" t="s">
        <v>86</v>
      </c>
      <c r="C73" s="83">
        <v>100</v>
      </c>
      <c r="D73" s="83">
        <v>95</v>
      </c>
      <c r="E73" s="83">
        <v>75</v>
      </c>
      <c r="F73" s="138">
        <f t="shared" si="0"/>
        <v>90</v>
      </c>
      <c r="G73" s="33"/>
      <c r="H73" s="33"/>
      <c r="I73" s="33"/>
      <c r="J73" s="34"/>
      <c r="K73" s="34"/>
      <c r="L73" s="4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6"/>
      <c r="AA73" s="38"/>
    </row>
    <row r="74" spans="1:27" s="4" customFormat="1" ht="37.5" x14ac:dyDescent="0.3">
      <c r="A74" s="31">
        <v>54</v>
      </c>
      <c r="B74" s="45" t="s">
        <v>87</v>
      </c>
      <c r="C74" s="85">
        <v>100</v>
      </c>
      <c r="D74" s="85">
        <v>105</v>
      </c>
      <c r="E74" s="85">
        <v>105</v>
      </c>
      <c r="F74" s="138">
        <f t="shared" si="0"/>
        <v>103.33333333333333</v>
      </c>
      <c r="G74" s="33"/>
      <c r="H74" s="33"/>
      <c r="I74" s="33"/>
      <c r="J74" s="34"/>
      <c r="K74" s="34"/>
      <c r="L74" s="4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6"/>
      <c r="AA74" s="38"/>
    </row>
    <row r="75" spans="1:27" s="4" customFormat="1" ht="112.5" x14ac:dyDescent="0.3">
      <c r="A75" s="31">
        <v>55</v>
      </c>
      <c r="B75" s="39" t="s">
        <v>88</v>
      </c>
      <c r="C75" s="83">
        <v>90</v>
      </c>
      <c r="D75" s="83">
        <v>75</v>
      </c>
      <c r="E75" s="83">
        <v>85</v>
      </c>
      <c r="F75" s="138">
        <f t="shared" si="0"/>
        <v>83.333333333333329</v>
      </c>
      <c r="G75" s="33"/>
      <c r="H75" s="33"/>
      <c r="I75" s="33"/>
      <c r="J75" s="34"/>
      <c r="K75" s="34"/>
      <c r="L75" s="4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6"/>
      <c r="AA75" s="37"/>
    </row>
    <row r="76" spans="1:27" s="4" customFormat="1" ht="43.5" customHeight="1" x14ac:dyDescent="0.3">
      <c r="A76" s="31">
        <v>56</v>
      </c>
      <c r="B76" s="39" t="s">
        <v>89</v>
      </c>
      <c r="C76" s="83">
        <v>100</v>
      </c>
      <c r="D76" s="83">
        <v>105</v>
      </c>
      <c r="E76" s="83">
        <v>105</v>
      </c>
      <c r="F76" s="138">
        <f t="shared" si="0"/>
        <v>103.33333333333333</v>
      </c>
      <c r="G76" s="33"/>
      <c r="H76" s="33"/>
      <c r="I76" s="33"/>
      <c r="J76" s="34"/>
      <c r="K76" s="34"/>
      <c r="L76" s="4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6"/>
      <c r="AA76" s="38"/>
    </row>
    <row r="77" spans="1:27" s="4" customFormat="1" ht="50.25" customHeight="1" x14ac:dyDescent="0.3">
      <c r="A77" s="31">
        <v>57</v>
      </c>
      <c r="B77" s="39" t="s">
        <v>90</v>
      </c>
      <c r="C77" s="83">
        <v>90</v>
      </c>
      <c r="D77" s="83">
        <v>85</v>
      </c>
      <c r="E77" s="83">
        <v>95</v>
      </c>
      <c r="F77" s="138">
        <f t="shared" si="0"/>
        <v>90</v>
      </c>
      <c r="G77" s="33"/>
      <c r="H77" s="33"/>
      <c r="I77" s="33"/>
      <c r="J77" s="34"/>
      <c r="K77" s="34"/>
      <c r="L77" s="4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6"/>
      <c r="AA77" s="38"/>
    </row>
    <row r="78" spans="1:27" s="4" customFormat="1" ht="51.75" customHeight="1" x14ac:dyDescent="0.3">
      <c r="A78" s="31">
        <v>58</v>
      </c>
      <c r="B78" s="39" t="s">
        <v>91</v>
      </c>
      <c r="C78" s="83">
        <v>100</v>
      </c>
      <c r="D78" s="83">
        <v>100</v>
      </c>
      <c r="E78" s="83">
        <v>95</v>
      </c>
      <c r="F78" s="138">
        <f t="shared" si="0"/>
        <v>98.333333333333329</v>
      </c>
      <c r="G78" s="33"/>
      <c r="H78" s="33"/>
      <c r="I78" s="33"/>
      <c r="J78" s="34"/>
      <c r="K78" s="34"/>
      <c r="L78" s="4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6"/>
      <c r="AA78" s="38"/>
    </row>
    <row r="79" spans="1:27" s="4" customFormat="1" ht="93.75" x14ac:dyDescent="0.3">
      <c r="A79" s="31">
        <v>59</v>
      </c>
      <c r="B79" s="39" t="s">
        <v>92</v>
      </c>
      <c r="C79" s="83">
        <v>100</v>
      </c>
      <c r="D79" s="83">
        <v>105</v>
      </c>
      <c r="E79" s="83">
        <v>105</v>
      </c>
      <c r="F79" s="138">
        <f t="shared" si="0"/>
        <v>103.33333333333333</v>
      </c>
      <c r="G79" s="33"/>
      <c r="H79" s="33"/>
      <c r="I79" s="33"/>
      <c r="J79" s="34"/>
      <c r="K79" s="34"/>
      <c r="L79" s="4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6"/>
      <c r="AA79" s="37"/>
    </row>
    <row r="80" spans="1:27" s="4" customFormat="1" ht="48" customHeight="1" x14ac:dyDescent="0.3">
      <c r="A80" s="31">
        <v>60</v>
      </c>
      <c r="B80" s="39" t="s">
        <v>93</v>
      </c>
      <c r="C80" s="83">
        <v>100</v>
      </c>
      <c r="D80" s="83">
        <v>65</v>
      </c>
      <c r="E80" s="83">
        <v>105</v>
      </c>
      <c r="F80" s="138">
        <f t="shared" si="0"/>
        <v>90</v>
      </c>
      <c r="G80" s="33"/>
      <c r="H80" s="33"/>
      <c r="I80" s="33"/>
      <c r="J80" s="34"/>
      <c r="K80" s="34"/>
      <c r="L80" s="4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6"/>
      <c r="AA80" s="38"/>
    </row>
    <row r="81" spans="1:27" s="4" customFormat="1" ht="37.5" x14ac:dyDescent="0.3">
      <c r="A81" s="31">
        <v>61</v>
      </c>
      <c r="B81" s="39" t="s">
        <v>94</v>
      </c>
      <c r="C81" s="83">
        <v>85</v>
      </c>
      <c r="D81" s="83">
        <v>85</v>
      </c>
      <c r="E81" s="83">
        <v>95</v>
      </c>
      <c r="F81" s="138">
        <f t="shared" si="0"/>
        <v>88.333333333333329</v>
      </c>
      <c r="G81" s="33"/>
      <c r="H81" s="33"/>
      <c r="I81" s="33"/>
      <c r="J81" s="34"/>
      <c r="K81" s="34"/>
      <c r="L81" s="4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6"/>
      <c r="AA81" s="38"/>
    </row>
    <row r="82" spans="1:27" s="4" customFormat="1" ht="37.5" x14ac:dyDescent="0.3">
      <c r="A82" s="31">
        <v>62</v>
      </c>
      <c r="B82" s="32" t="s">
        <v>95</v>
      </c>
      <c r="C82" s="31">
        <v>100</v>
      </c>
      <c r="D82" s="31">
        <v>105</v>
      </c>
      <c r="E82" s="31">
        <v>105</v>
      </c>
      <c r="F82" s="138">
        <f t="shared" si="0"/>
        <v>103.33333333333333</v>
      </c>
      <c r="G82" s="33"/>
      <c r="H82" s="33"/>
      <c r="I82" s="33"/>
      <c r="J82" s="34"/>
      <c r="K82" s="34"/>
      <c r="L82" s="4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6"/>
      <c r="AA82" s="38"/>
    </row>
    <row r="83" spans="1:27" ht="37.5" x14ac:dyDescent="0.3">
      <c r="A83" s="31">
        <v>63</v>
      </c>
      <c r="B83" s="39" t="s">
        <v>96</v>
      </c>
      <c r="C83" s="83"/>
      <c r="D83" s="83">
        <v>50</v>
      </c>
      <c r="E83" s="83">
        <v>45</v>
      </c>
      <c r="F83" s="138">
        <f t="shared" si="0"/>
        <v>31.666666666666668</v>
      </c>
      <c r="G83" s="33"/>
      <c r="H83" s="33"/>
      <c r="I83" s="33"/>
      <c r="J83" s="34"/>
      <c r="K83" s="34"/>
      <c r="L83" s="35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6"/>
      <c r="AA83" s="38"/>
    </row>
    <row r="84" spans="1:27" ht="37.5" x14ac:dyDescent="0.3">
      <c r="A84" s="31">
        <v>64</v>
      </c>
      <c r="B84" s="32" t="s">
        <v>97</v>
      </c>
      <c r="C84" s="31">
        <v>65</v>
      </c>
      <c r="D84" s="31">
        <v>100</v>
      </c>
      <c r="E84" s="31">
        <v>105</v>
      </c>
      <c r="F84" s="138">
        <f t="shared" si="0"/>
        <v>90</v>
      </c>
      <c r="G84" s="33"/>
      <c r="H84" s="33"/>
      <c r="I84" s="33"/>
      <c r="J84" s="34"/>
      <c r="K84" s="34"/>
      <c r="L84" s="35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6"/>
      <c r="AA84" s="38"/>
    </row>
    <row r="85" spans="1:27" ht="15.75" x14ac:dyDescent="0.25">
      <c r="A85" s="17"/>
      <c r="B85" s="18"/>
      <c r="C85" s="18"/>
      <c r="D85" s="18"/>
      <c r="E85" s="18"/>
      <c r="F85" s="19"/>
      <c r="G85" s="20"/>
      <c r="H85" s="19"/>
      <c r="I85" s="20"/>
      <c r="J85" s="21"/>
      <c r="K85" s="22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3"/>
      <c r="AA85" s="24"/>
    </row>
    <row r="86" spans="1:27" ht="20.4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6"/>
      <c r="K86" s="16"/>
      <c r="L86" s="14"/>
      <c r="M86" s="16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6"/>
      <c r="Z86" s="15"/>
      <c r="AA86" s="16"/>
    </row>
    <row r="87" spans="1:27" ht="18.75" x14ac:dyDescent="0.3">
      <c r="A87" s="8"/>
      <c r="B87" s="6"/>
      <c r="C87" s="6"/>
      <c r="D87" s="6"/>
      <c r="E87" s="6"/>
      <c r="F87" s="6"/>
      <c r="G87" s="6"/>
      <c r="H87" s="6"/>
      <c r="I87" s="11"/>
      <c r="J87" s="12"/>
      <c r="K87" s="12"/>
      <c r="L87" s="11"/>
      <c r="M87" s="7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9"/>
      <c r="Z87" s="10"/>
      <c r="AA87" s="9"/>
    </row>
    <row r="88" spans="1:27" ht="48" customHeight="1" x14ac:dyDescent="0.65">
      <c r="A88" s="8"/>
      <c r="B88" s="60" t="s">
        <v>99</v>
      </c>
      <c r="C88" s="60"/>
      <c r="D88" s="60"/>
      <c r="E88" s="60"/>
      <c r="F88" s="50"/>
      <c r="G88" s="52"/>
      <c r="H88" s="52"/>
      <c r="I88" s="52"/>
      <c r="J88" s="62"/>
      <c r="K88" s="54"/>
      <c r="L88" s="53"/>
      <c r="M88" s="63"/>
      <c r="N88" s="63"/>
      <c r="O88" s="63"/>
      <c r="P88" s="63"/>
      <c r="Q88" s="63"/>
      <c r="R88" s="53"/>
      <c r="S88" s="53"/>
      <c r="T88" s="64"/>
      <c r="U88" s="64"/>
      <c r="V88" s="64"/>
      <c r="W88" s="6"/>
      <c r="X88" s="6"/>
      <c r="Y88" s="9"/>
      <c r="Z88" s="10"/>
      <c r="AA88" s="9"/>
    </row>
    <row r="89" spans="1:27" ht="60.75" customHeight="1" x14ac:dyDescent="0.65">
      <c r="B89" s="60" t="s">
        <v>100</v>
      </c>
      <c r="C89" s="60"/>
      <c r="D89" s="60"/>
      <c r="E89" s="60"/>
      <c r="F89" s="49"/>
      <c r="G89" s="167"/>
      <c r="H89" s="167"/>
      <c r="I89" s="49"/>
      <c r="J89" s="51"/>
      <c r="K89" s="55"/>
      <c r="L89" s="55"/>
      <c r="O89" s="61" t="s">
        <v>98</v>
      </c>
      <c r="P89" s="61"/>
      <c r="Q89" s="61"/>
      <c r="R89" s="61"/>
      <c r="S89" s="61"/>
      <c r="T89" s="61"/>
      <c r="U89" s="61"/>
    </row>
    <row r="90" spans="1:27" ht="21" customHeight="1" x14ac:dyDescent="0.5">
      <c r="B90" s="46"/>
      <c r="C90" s="46"/>
      <c r="D90" s="46"/>
      <c r="E90" s="46"/>
      <c r="F90" s="46"/>
      <c r="G90" s="46"/>
      <c r="H90" s="46"/>
      <c r="I90" s="46"/>
      <c r="J90" s="47"/>
      <c r="K90" s="47"/>
      <c r="L90" s="47"/>
      <c r="M90" s="47"/>
      <c r="N90" s="48"/>
      <c r="O90" s="46"/>
      <c r="P90" s="46"/>
      <c r="Q90" s="46"/>
    </row>
    <row r="91" spans="1:27" x14ac:dyDescent="0.25">
      <c r="L91" s="57"/>
      <c r="M91" s="56"/>
      <c r="N91" s="57"/>
    </row>
    <row r="92" spans="1:27" x14ac:dyDescent="0.25">
      <c r="L92" s="57"/>
      <c r="M92" s="56"/>
      <c r="N92" s="57"/>
    </row>
    <row r="93" spans="1:27" x14ac:dyDescent="0.25">
      <c r="L93" s="58"/>
      <c r="M93" s="59"/>
      <c r="N93" s="58"/>
      <c r="O93" s="58"/>
    </row>
  </sheetData>
  <autoFilter ref="A18:AA84"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20">
    <mergeCell ref="R2:AA2"/>
    <mergeCell ref="R3:AA3"/>
    <mergeCell ref="T4:AA4"/>
    <mergeCell ref="B6:J12"/>
    <mergeCell ref="Y6:AA6"/>
    <mergeCell ref="Y7:AA7"/>
    <mergeCell ref="Y8:AA8"/>
    <mergeCell ref="V9:AA9"/>
    <mergeCell ref="T10:AA10"/>
    <mergeCell ref="W12:AA12"/>
    <mergeCell ref="G89:H89"/>
    <mergeCell ref="T13:AA13"/>
    <mergeCell ref="W14:AA14"/>
    <mergeCell ref="A15:AA15"/>
    <mergeCell ref="A16:AA16"/>
    <mergeCell ref="A18:A19"/>
    <mergeCell ref="B18:B19"/>
    <mergeCell ref="F18:Y18"/>
    <mergeCell ref="Z18:Z19"/>
    <mergeCell ref="AA18:AA19"/>
  </mergeCells>
  <printOptions horizontalCentered="1"/>
  <pageMargins left="0.51181102362204722" right="0.31496062992125984" top="0.55118110236220474" bottom="0.55118110236220474" header="0" footer="0"/>
  <pageSetup paperSize="9" scale="29" firstPageNumber="6" fitToHeight="0" orientation="landscape" useFirstPageNumber="1" r:id="rId1"/>
  <headerFooter differentOddEven="1" differentFirst="1">
    <oddHeader>&amp;C&amp;"Times New Roman,обычный"&amp;32 22</oddHeader>
    <evenHeader>&amp;C&amp;"Times New Roman,обычный"&amp;32 21</evenHeader>
    <firstHeader>&amp;C&amp;"Times New Roman,обычный"&amp;32 20</firstHeader>
  </headerFooter>
  <rowBreaks count="2" manualBreakCount="2">
    <brk id="23" max="23" man="1"/>
    <brk id="6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3"/>
  <sheetViews>
    <sheetView topLeftCell="A15" zoomScale="70" zoomScaleNormal="70" zoomScaleSheetLayoutView="40" zoomScalePageLayoutView="40" workbookViewId="0">
      <pane ySplit="5" topLeftCell="A20" activePane="bottomLeft" state="frozen"/>
      <selection activeCell="A15" sqref="A15"/>
      <selection pane="bottomLeft" activeCell="E21" sqref="E21"/>
    </sheetView>
  </sheetViews>
  <sheetFormatPr defaultRowHeight="15" x14ac:dyDescent="0.25"/>
  <cols>
    <col min="1" max="1" width="4.140625" customWidth="1"/>
    <col min="2" max="2" width="54.28515625" customWidth="1"/>
    <col min="3" max="3" width="22.42578125" customWidth="1"/>
    <col min="4" max="4" width="19.5703125" customWidth="1"/>
    <col min="5" max="5" width="19.42578125" customWidth="1"/>
    <col min="6" max="6" width="18" customWidth="1"/>
    <col min="7" max="7" width="22.140625" customWidth="1"/>
    <col min="8" max="8" width="19.7109375" customWidth="1"/>
    <col min="9" max="9" width="19.85546875" customWidth="1"/>
    <col min="10" max="10" width="15.5703125" style="1" customWidth="1"/>
    <col min="11" max="11" width="10.5703125" style="1" customWidth="1"/>
    <col min="12" max="12" width="10.28515625" customWidth="1"/>
    <col min="13" max="13" width="10.7109375" style="1" customWidth="1"/>
    <col min="14" max="14" width="16" customWidth="1"/>
    <col min="15" max="15" width="12.28515625" customWidth="1"/>
    <col min="16" max="16" width="12.5703125" customWidth="1"/>
    <col min="17" max="17" width="14.42578125" customWidth="1"/>
    <col min="18" max="18" width="15.140625" customWidth="1"/>
    <col min="19" max="19" width="18.42578125" customWidth="1"/>
    <col min="20" max="20" width="13.28515625" customWidth="1"/>
    <col min="21" max="21" width="17" customWidth="1"/>
    <col min="22" max="22" width="16.140625" customWidth="1"/>
    <col min="23" max="23" width="18.7109375" customWidth="1"/>
    <col min="24" max="24" width="21.7109375" customWidth="1"/>
    <col min="25" max="25" width="14" style="1" customWidth="1"/>
    <col min="26" max="26" width="19.28515625" style="3" customWidth="1"/>
    <col min="27" max="27" width="17.42578125" style="1" customWidth="1"/>
  </cols>
  <sheetData>
    <row r="1" spans="1:28" ht="23.25" customHeight="1" x14ac:dyDescent="0.35">
      <c r="P1" s="13"/>
    </row>
    <row r="2" spans="1:28" ht="57" customHeight="1" x14ac:dyDescent="0.75">
      <c r="A2" s="65"/>
      <c r="B2" s="65"/>
      <c r="C2" s="65"/>
      <c r="D2" s="65"/>
      <c r="E2" s="65"/>
      <c r="F2" s="66"/>
      <c r="G2" s="67"/>
      <c r="H2" s="67"/>
      <c r="I2" s="67"/>
      <c r="J2" s="78"/>
      <c r="K2" s="78"/>
      <c r="L2" s="66"/>
      <c r="M2" s="78"/>
      <c r="N2" s="66"/>
      <c r="O2" s="66"/>
      <c r="P2" s="66"/>
      <c r="Q2" s="66"/>
      <c r="R2" s="180" t="s">
        <v>30</v>
      </c>
      <c r="S2" s="180"/>
      <c r="T2" s="180"/>
      <c r="U2" s="180"/>
      <c r="V2" s="180"/>
      <c r="W2" s="180"/>
      <c r="X2" s="180"/>
      <c r="Y2" s="180"/>
      <c r="Z2" s="180"/>
      <c r="AA2" s="180"/>
      <c r="AB2" s="8"/>
    </row>
    <row r="3" spans="1:28" ht="315.75" customHeight="1" x14ac:dyDescent="0.75">
      <c r="A3" s="65"/>
      <c r="B3" s="65"/>
      <c r="C3" s="65"/>
      <c r="D3" s="65"/>
      <c r="E3" s="65"/>
      <c r="F3" s="66"/>
      <c r="G3" s="67"/>
      <c r="H3" s="67"/>
      <c r="I3" s="67"/>
      <c r="J3" s="78"/>
      <c r="K3" s="78"/>
      <c r="L3" s="66"/>
      <c r="M3" s="78"/>
      <c r="N3" s="66"/>
      <c r="O3" s="66"/>
      <c r="P3" s="66"/>
      <c r="Q3" s="66"/>
      <c r="R3" s="180" t="s">
        <v>31</v>
      </c>
      <c r="S3" s="180"/>
      <c r="T3" s="180"/>
      <c r="U3" s="180"/>
      <c r="V3" s="180"/>
      <c r="W3" s="180"/>
      <c r="X3" s="180"/>
      <c r="Y3" s="180"/>
      <c r="Z3" s="180"/>
      <c r="AA3" s="180"/>
      <c r="AB3" s="8"/>
    </row>
    <row r="4" spans="1:28" ht="44.25" customHeight="1" x14ac:dyDescent="0.75">
      <c r="A4" s="65"/>
      <c r="B4" s="65"/>
      <c r="C4" s="65"/>
      <c r="D4" s="65"/>
      <c r="E4" s="65"/>
      <c r="F4" s="66"/>
      <c r="G4" s="67"/>
      <c r="H4" s="67"/>
      <c r="I4" s="67"/>
      <c r="J4" s="78"/>
      <c r="K4" s="78"/>
      <c r="L4" s="66"/>
      <c r="M4" s="78"/>
      <c r="N4" s="66"/>
      <c r="O4" s="66"/>
      <c r="P4" s="66"/>
      <c r="Q4" s="66"/>
      <c r="R4" s="66"/>
      <c r="S4" s="66"/>
      <c r="T4" s="180" t="s">
        <v>4</v>
      </c>
      <c r="U4" s="180"/>
      <c r="V4" s="180"/>
      <c r="W4" s="180"/>
      <c r="X4" s="180"/>
      <c r="Y4" s="180"/>
      <c r="Z4" s="180"/>
      <c r="AA4" s="180"/>
      <c r="AB4" s="8"/>
    </row>
    <row r="5" spans="1:28" ht="21" customHeight="1" x14ac:dyDescent="0.75">
      <c r="A5" s="65"/>
      <c r="B5" s="65"/>
      <c r="C5" s="65"/>
      <c r="D5" s="65"/>
      <c r="E5" s="65"/>
      <c r="F5" s="66"/>
      <c r="G5" s="67"/>
      <c r="H5" s="67"/>
      <c r="I5" s="67"/>
      <c r="J5" s="78"/>
      <c r="K5" s="78"/>
      <c r="L5" s="66"/>
      <c r="M5" s="78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77"/>
      <c r="Z5" s="77"/>
      <c r="AA5" s="77"/>
      <c r="AB5" s="8"/>
    </row>
    <row r="6" spans="1:28" ht="11.25" customHeight="1" x14ac:dyDescent="0.75">
      <c r="A6" s="65"/>
      <c r="B6" s="181" t="s">
        <v>32</v>
      </c>
      <c r="C6" s="181"/>
      <c r="D6" s="181"/>
      <c r="E6" s="181"/>
      <c r="F6" s="181"/>
      <c r="G6" s="181"/>
      <c r="H6" s="181"/>
      <c r="I6" s="181"/>
      <c r="J6" s="181"/>
      <c r="K6" s="78"/>
      <c r="L6" s="66"/>
      <c r="M6" s="78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180"/>
      <c r="Z6" s="180"/>
      <c r="AA6" s="180"/>
      <c r="AB6" s="8"/>
    </row>
    <row r="7" spans="1:28" ht="5.25" customHeight="1" x14ac:dyDescent="0.75">
      <c r="A7" s="65"/>
      <c r="B7" s="181"/>
      <c r="C7" s="181"/>
      <c r="D7" s="181"/>
      <c r="E7" s="181"/>
      <c r="F7" s="181"/>
      <c r="G7" s="181"/>
      <c r="H7" s="181"/>
      <c r="I7" s="181"/>
      <c r="J7" s="181"/>
      <c r="K7" s="78"/>
      <c r="L7" s="66"/>
      <c r="M7" s="78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180"/>
      <c r="Z7" s="180"/>
      <c r="AA7" s="180"/>
      <c r="AB7" s="8"/>
    </row>
    <row r="8" spans="1:28" ht="9.75" customHeight="1" x14ac:dyDescent="0.75">
      <c r="A8" s="65"/>
      <c r="B8" s="181"/>
      <c r="C8" s="181"/>
      <c r="D8" s="181"/>
      <c r="E8" s="181"/>
      <c r="F8" s="181"/>
      <c r="G8" s="181"/>
      <c r="H8" s="181"/>
      <c r="I8" s="181"/>
      <c r="J8" s="181"/>
      <c r="K8" s="78"/>
      <c r="L8" s="66"/>
      <c r="M8" s="78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180"/>
      <c r="Z8" s="180"/>
      <c r="AA8" s="180"/>
      <c r="AB8" s="8"/>
    </row>
    <row r="9" spans="1:28" ht="64.5" customHeight="1" x14ac:dyDescent="0.75">
      <c r="A9" s="65"/>
      <c r="B9" s="181"/>
      <c r="C9" s="181"/>
      <c r="D9" s="181"/>
      <c r="E9" s="181"/>
      <c r="F9" s="181"/>
      <c r="G9" s="181"/>
      <c r="H9" s="181"/>
      <c r="I9" s="181"/>
      <c r="J9" s="181"/>
      <c r="K9" s="78"/>
      <c r="L9" s="66"/>
      <c r="M9" s="78"/>
      <c r="N9" s="70"/>
      <c r="O9" s="70"/>
      <c r="P9" s="70"/>
      <c r="Q9" s="70"/>
      <c r="R9" s="70"/>
      <c r="S9" s="70"/>
      <c r="T9" s="70"/>
      <c r="U9" s="70"/>
      <c r="V9" s="182" t="s">
        <v>33</v>
      </c>
      <c r="W9" s="182"/>
      <c r="X9" s="182"/>
      <c r="Y9" s="182"/>
      <c r="Z9" s="182"/>
      <c r="AA9" s="182"/>
      <c r="AB9" s="8"/>
    </row>
    <row r="10" spans="1:28" ht="79.5" customHeight="1" x14ac:dyDescent="0.75">
      <c r="A10" s="65"/>
      <c r="B10" s="181"/>
      <c r="C10" s="181"/>
      <c r="D10" s="181"/>
      <c r="E10" s="181"/>
      <c r="F10" s="181"/>
      <c r="G10" s="181"/>
      <c r="H10" s="181"/>
      <c r="I10" s="181"/>
      <c r="J10" s="181"/>
      <c r="K10" s="78"/>
      <c r="L10" s="66"/>
      <c r="M10" s="78"/>
      <c r="N10" s="71"/>
      <c r="O10" s="71"/>
      <c r="P10" s="71"/>
      <c r="Q10" s="71"/>
      <c r="R10" s="66" t="s">
        <v>26</v>
      </c>
      <c r="S10" s="71"/>
      <c r="T10" s="183" t="s">
        <v>3</v>
      </c>
      <c r="U10" s="183"/>
      <c r="V10" s="183"/>
      <c r="W10" s="183"/>
      <c r="X10" s="183"/>
      <c r="Y10" s="183"/>
      <c r="Z10" s="183"/>
      <c r="AA10" s="183"/>
      <c r="AB10" s="8"/>
    </row>
    <row r="11" spans="1:28" ht="19.899999999999999" customHeight="1" x14ac:dyDescent="0.75">
      <c r="A11" s="65"/>
      <c r="B11" s="181"/>
      <c r="C11" s="181"/>
      <c r="D11" s="181"/>
      <c r="E11" s="181"/>
      <c r="F11" s="181"/>
      <c r="G11" s="181"/>
      <c r="H11" s="181"/>
      <c r="I11" s="181"/>
      <c r="J11" s="181"/>
      <c r="K11" s="78"/>
      <c r="L11" s="66"/>
      <c r="M11" s="78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72"/>
      <c r="Z11" s="73"/>
      <c r="AA11" s="78"/>
      <c r="AB11" s="8"/>
    </row>
    <row r="12" spans="1:28" ht="105.75" customHeight="1" x14ac:dyDescent="0.75">
      <c r="A12" s="65"/>
      <c r="B12" s="181"/>
      <c r="C12" s="181"/>
      <c r="D12" s="181"/>
      <c r="E12" s="181"/>
      <c r="F12" s="181"/>
      <c r="G12" s="181"/>
      <c r="H12" s="181"/>
      <c r="I12" s="181"/>
      <c r="J12" s="181"/>
      <c r="K12" s="78"/>
      <c r="L12" s="66"/>
      <c r="M12" s="78"/>
      <c r="N12" s="66"/>
      <c r="O12" s="66"/>
      <c r="P12" s="66"/>
      <c r="Q12" s="66"/>
      <c r="R12" s="66"/>
      <c r="S12" s="66"/>
      <c r="T12" s="76"/>
      <c r="U12" s="76"/>
      <c r="V12" s="76"/>
      <c r="W12" s="184"/>
      <c r="X12" s="184"/>
      <c r="Y12" s="184"/>
      <c r="Z12" s="184"/>
      <c r="AA12" s="184"/>
      <c r="AB12" s="8"/>
    </row>
    <row r="13" spans="1:28" ht="51" x14ac:dyDescent="0.75">
      <c r="A13" s="65"/>
      <c r="B13" s="66"/>
      <c r="C13" s="66"/>
      <c r="D13" s="66"/>
      <c r="E13" s="66"/>
      <c r="F13" s="66"/>
      <c r="G13" s="66"/>
      <c r="H13" s="66"/>
      <c r="I13" s="66"/>
      <c r="J13" s="78"/>
      <c r="K13" s="78"/>
      <c r="L13" s="66"/>
      <c r="M13" s="78"/>
      <c r="N13" s="66"/>
      <c r="O13" s="66"/>
      <c r="P13" s="66"/>
      <c r="Q13" s="66"/>
      <c r="R13" s="66"/>
      <c r="S13" s="66"/>
      <c r="T13" s="168" t="s">
        <v>98</v>
      </c>
      <c r="U13" s="168"/>
      <c r="V13" s="168"/>
      <c r="W13" s="168"/>
      <c r="X13" s="168"/>
      <c r="Y13" s="168"/>
      <c r="Z13" s="168"/>
      <c r="AA13" s="168"/>
      <c r="AB13" s="8"/>
    </row>
    <row r="14" spans="1:28" ht="46.5" customHeight="1" x14ac:dyDescent="0.75">
      <c r="A14" s="65"/>
      <c r="B14" s="65"/>
      <c r="C14" s="65"/>
      <c r="D14" s="65"/>
      <c r="E14" s="65"/>
      <c r="F14" s="65"/>
      <c r="G14" s="65"/>
      <c r="H14" s="65"/>
      <c r="I14" s="65"/>
      <c r="J14" s="72"/>
      <c r="K14" s="74"/>
      <c r="L14" s="75"/>
      <c r="M14" s="72"/>
      <c r="N14" s="65"/>
      <c r="O14" s="65"/>
      <c r="P14" s="65"/>
      <c r="Q14" s="65"/>
      <c r="R14" s="65"/>
      <c r="S14" s="65"/>
      <c r="T14" s="65"/>
      <c r="U14" s="65"/>
      <c r="V14" s="65"/>
      <c r="W14" s="168" t="s">
        <v>101</v>
      </c>
      <c r="X14" s="168"/>
      <c r="Y14" s="168"/>
      <c r="Z14" s="168"/>
      <c r="AA14" s="168"/>
    </row>
    <row r="15" spans="1:28" ht="49.5" x14ac:dyDescent="0.65">
      <c r="A15" s="169" t="s">
        <v>27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  <c r="Y15" s="169"/>
      <c r="Z15" s="169"/>
      <c r="AA15" s="169"/>
    </row>
    <row r="16" spans="1:28" ht="49.5" x14ac:dyDescent="0.65">
      <c r="A16" s="169" t="s">
        <v>6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</row>
    <row r="17" spans="1:27" ht="27.75" customHeight="1" x14ac:dyDescent="0.7">
      <c r="A17" s="66"/>
      <c r="B17" s="66"/>
      <c r="C17" s="66"/>
      <c r="D17" s="66"/>
      <c r="E17" s="66"/>
      <c r="F17" s="71"/>
      <c r="G17" s="66"/>
      <c r="H17" s="66"/>
      <c r="I17" s="66"/>
      <c r="J17" s="78"/>
      <c r="K17" s="78"/>
      <c r="L17" s="66"/>
      <c r="M17" s="78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78"/>
      <c r="Z17" s="73"/>
      <c r="AA17" s="78"/>
    </row>
    <row r="18" spans="1:27" ht="49.5" customHeight="1" x14ac:dyDescent="0.3">
      <c r="A18" s="170" t="s">
        <v>0</v>
      </c>
      <c r="B18" s="170" t="s">
        <v>1</v>
      </c>
      <c r="C18" s="82"/>
      <c r="D18" s="82"/>
      <c r="E18" s="82"/>
      <c r="F18" s="98" t="s">
        <v>5</v>
      </c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100"/>
      <c r="Z18" s="176" t="s">
        <v>23</v>
      </c>
      <c r="AA18" s="178" t="s">
        <v>2</v>
      </c>
    </row>
    <row r="19" spans="1:27" ht="300.75" customHeight="1" x14ac:dyDescent="0.25">
      <c r="A19" s="171"/>
      <c r="B19" s="172"/>
      <c r="C19" s="142" t="s">
        <v>478</v>
      </c>
      <c r="D19" s="142" t="s">
        <v>331</v>
      </c>
      <c r="E19" s="142" t="s">
        <v>479</v>
      </c>
      <c r="F19" s="143" t="s">
        <v>331</v>
      </c>
      <c r="G19" s="144"/>
      <c r="H19" s="26" t="s">
        <v>9</v>
      </c>
      <c r="I19" s="26" t="s">
        <v>10</v>
      </c>
      <c r="J19" s="26" t="s">
        <v>11</v>
      </c>
      <c r="K19" s="27" t="s">
        <v>13</v>
      </c>
      <c r="L19" s="28" t="s">
        <v>12</v>
      </c>
      <c r="M19" s="27" t="s">
        <v>14</v>
      </c>
      <c r="N19" s="29" t="s">
        <v>15</v>
      </c>
      <c r="O19" s="29" t="s">
        <v>24</v>
      </c>
      <c r="P19" s="29" t="s">
        <v>16</v>
      </c>
      <c r="Q19" s="29" t="s">
        <v>17</v>
      </c>
      <c r="R19" s="29" t="s">
        <v>18</v>
      </c>
      <c r="S19" s="29" t="s">
        <v>19</v>
      </c>
      <c r="T19" s="29" t="s">
        <v>20</v>
      </c>
      <c r="U19" s="29" t="s">
        <v>28</v>
      </c>
      <c r="V19" s="29" t="s">
        <v>21</v>
      </c>
      <c r="W19" s="29" t="s">
        <v>25</v>
      </c>
      <c r="X19" s="29" t="s">
        <v>29</v>
      </c>
      <c r="Y19" s="26" t="s">
        <v>22</v>
      </c>
      <c r="Z19" s="177"/>
      <c r="AA19" s="179"/>
    </row>
    <row r="20" spans="1:27" s="2" customFormat="1" ht="34.5" customHeight="1" x14ac:dyDescent="0.3">
      <c r="A20" s="30">
        <v>1</v>
      </c>
      <c r="B20" s="30">
        <v>2</v>
      </c>
      <c r="C20" s="30"/>
      <c r="D20" s="30"/>
      <c r="E20" s="30"/>
      <c r="F20" s="30">
        <v>3</v>
      </c>
      <c r="G20" s="30">
        <v>4</v>
      </c>
      <c r="H20" s="30">
        <v>5</v>
      </c>
      <c r="I20" s="30">
        <v>6</v>
      </c>
      <c r="J20" s="30">
        <v>7</v>
      </c>
      <c r="K20" s="30">
        <v>8</v>
      </c>
      <c r="L20" s="30">
        <v>9</v>
      </c>
      <c r="M20" s="30">
        <v>10</v>
      </c>
      <c r="N20" s="30">
        <v>11</v>
      </c>
      <c r="O20" s="30">
        <v>12</v>
      </c>
      <c r="P20" s="30">
        <v>13</v>
      </c>
      <c r="Q20" s="30">
        <v>14</v>
      </c>
      <c r="R20" s="30">
        <v>15</v>
      </c>
      <c r="S20" s="30">
        <v>16</v>
      </c>
      <c r="T20" s="30">
        <v>17</v>
      </c>
      <c r="U20" s="30">
        <v>18</v>
      </c>
      <c r="V20" s="30">
        <v>19</v>
      </c>
      <c r="W20" s="30">
        <v>20</v>
      </c>
      <c r="X20" s="30">
        <v>21</v>
      </c>
      <c r="Y20" s="30">
        <v>22</v>
      </c>
      <c r="Z20" s="30">
        <v>23</v>
      </c>
      <c r="AA20" s="30">
        <v>24</v>
      </c>
    </row>
    <row r="21" spans="1:27" ht="57" customHeight="1" x14ac:dyDescent="0.3">
      <c r="A21" s="31">
        <v>1</v>
      </c>
      <c r="B21" s="32" t="s">
        <v>34</v>
      </c>
      <c r="C21" s="31"/>
      <c r="D21" s="31"/>
      <c r="E21" s="31"/>
      <c r="F21" s="138"/>
      <c r="G21" s="33"/>
      <c r="H21" s="33"/>
      <c r="I21" s="33"/>
      <c r="J21" s="34"/>
      <c r="K21" s="34"/>
      <c r="L21" s="35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6"/>
      <c r="AA21" s="37"/>
    </row>
    <row r="22" spans="1:27" ht="36.75" customHeight="1" x14ac:dyDescent="0.3">
      <c r="A22" s="31">
        <v>2</v>
      </c>
      <c r="B22" s="32" t="s">
        <v>35</v>
      </c>
      <c r="C22" s="31"/>
      <c r="D22" s="31"/>
      <c r="E22" s="31"/>
      <c r="F22" s="138"/>
      <c r="G22" s="33"/>
      <c r="H22" s="33"/>
      <c r="I22" s="33"/>
      <c r="J22" s="34"/>
      <c r="K22" s="34"/>
      <c r="L22" s="35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6"/>
      <c r="AA22" s="37"/>
    </row>
    <row r="23" spans="1:27" ht="74.25" customHeight="1" x14ac:dyDescent="0.3">
      <c r="A23" s="31">
        <v>3</v>
      </c>
      <c r="B23" s="32" t="s">
        <v>36</v>
      </c>
      <c r="C23" s="31"/>
      <c r="D23" s="31"/>
      <c r="E23" s="31"/>
      <c r="F23" s="138"/>
      <c r="G23" s="33"/>
      <c r="H23" s="33"/>
      <c r="I23" s="33"/>
      <c r="J23" s="34"/>
      <c r="K23" s="34"/>
      <c r="L23" s="35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6"/>
      <c r="AA23" s="38"/>
    </row>
    <row r="24" spans="1:27" ht="37.5" x14ac:dyDescent="0.3">
      <c r="A24" s="31">
        <v>4</v>
      </c>
      <c r="B24" s="32" t="s">
        <v>37</v>
      </c>
      <c r="C24" s="31"/>
      <c r="D24" s="31"/>
      <c r="E24" s="31"/>
      <c r="F24" s="138"/>
      <c r="G24" s="33"/>
      <c r="H24" s="33"/>
      <c r="I24" s="33"/>
      <c r="J24" s="34"/>
      <c r="K24" s="34"/>
      <c r="L24" s="35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6"/>
      <c r="AA24" s="37"/>
    </row>
    <row r="25" spans="1:27" ht="51.75" customHeight="1" x14ac:dyDescent="0.3">
      <c r="A25" s="31">
        <v>5</v>
      </c>
      <c r="B25" s="32" t="s">
        <v>38</v>
      </c>
      <c r="C25" s="31"/>
      <c r="D25" s="31"/>
      <c r="E25" s="31"/>
      <c r="F25" s="138"/>
      <c r="G25" s="33"/>
      <c r="H25" s="33"/>
      <c r="I25" s="33"/>
      <c r="J25" s="34"/>
      <c r="K25" s="34"/>
      <c r="L25" s="35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6"/>
      <c r="AA25" s="38"/>
    </row>
    <row r="26" spans="1:27" ht="37.5" x14ac:dyDescent="0.3">
      <c r="A26" s="31">
        <v>6</v>
      </c>
      <c r="B26" s="32" t="s">
        <v>39</v>
      </c>
      <c r="C26" s="31"/>
      <c r="D26" s="31"/>
      <c r="E26" s="31"/>
      <c r="F26" s="138"/>
      <c r="G26" s="33"/>
      <c r="H26" s="33"/>
      <c r="I26" s="33"/>
      <c r="J26" s="34"/>
      <c r="K26" s="34"/>
      <c r="L26" s="35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6"/>
      <c r="AA26" s="38"/>
    </row>
    <row r="27" spans="1:27" ht="37.5" x14ac:dyDescent="0.3">
      <c r="A27" s="31">
        <v>7</v>
      </c>
      <c r="B27" s="32" t="s">
        <v>40</v>
      </c>
      <c r="C27" s="31"/>
      <c r="D27" s="31"/>
      <c r="E27" s="31"/>
      <c r="F27" s="138"/>
      <c r="G27" s="33"/>
      <c r="H27" s="33"/>
      <c r="I27" s="33"/>
      <c r="J27" s="34"/>
      <c r="K27" s="34"/>
      <c r="L27" s="35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6"/>
      <c r="AA27" s="38"/>
    </row>
    <row r="28" spans="1:27" ht="56.25" x14ac:dyDescent="0.3">
      <c r="A28" s="31">
        <v>8</v>
      </c>
      <c r="B28" s="32" t="s">
        <v>41</v>
      </c>
      <c r="C28" s="31"/>
      <c r="D28" s="31"/>
      <c r="E28" s="31"/>
      <c r="F28" s="138"/>
      <c r="G28" s="33"/>
      <c r="H28" s="33"/>
      <c r="I28" s="33"/>
      <c r="J28" s="34"/>
      <c r="K28" s="34"/>
      <c r="L28" s="35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6"/>
      <c r="AA28" s="38"/>
    </row>
    <row r="29" spans="1:27" ht="37.5" x14ac:dyDescent="0.3">
      <c r="A29" s="31">
        <v>9</v>
      </c>
      <c r="B29" s="32" t="s">
        <v>42</v>
      </c>
      <c r="C29" s="31"/>
      <c r="D29" s="31"/>
      <c r="E29" s="31"/>
      <c r="F29" s="138"/>
      <c r="G29" s="33"/>
      <c r="H29" s="33"/>
      <c r="I29" s="33"/>
      <c r="J29" s="34"/>
      <c r="K29" s="34"/>
      <c r="L29" s="35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6"/>
      <c r="AA29" s="37"/>
    </row>
    <row r="30" spans="1:27" s="4" customFormat="1" ht="37.5" x14ac:dyDescent="0.3">
      <c r="A30" s="31">
        <v>10</v>
      </c>
      <c r="B30" s="39" t="s">
        <v>43</v>
      </c>
      <c r="C30" s="83"/>
      <c r="D30" s="83"/>
      <c r="E30" s="83"/>
      <c r="F30" s="138"/>
      <c r="G30" s="33"/>
      <c r="H30" s="33"/>
      <c r="I30" s="33"/>
      <c r="J30" s="34"/>
      <c r="K30" s="34"/>
      <c r="L30" s="4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6"/>
      <c r="AA30" s="37"/>
    </row>
    <row r="31" spans="1:27" s="4" customFormat="1" ht="37.5" customHeight="1" x14ac:dyDescent="0.3">
      <c r="A31" s="31">
        <v>11</v>
      </c>
      <c r="B31" s="41" t="s">
        <v>44</v>
      </c>
      <c r="C31" s="84"/>
      <c r="D31" s="84"/>
      <c r="E31" s="84"/>
      <c r="F31" s="138"/>
      <c r="G31" s="33"/>
      <c r="H31" s="33"/>
      <c r="I31" s="33"/>
      <c r="J31" s="34"/>
      <c r="K31" s="34"/>
      <c r="L31" s="4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6"/>
      <c r="AA31" s="37"/>
    </row>
    <row r="32" spans="1:27" s="4" customFormat="1" ht="39" customHeight="1" x14ac:dyDescent="0.3">
      <c r="A32" s="31">
        <v>12</v>
      </c>
      <c r="B32" s="39" t="s">
        <v>45</v>
      </c>
      <c r="C32" s="83"/>
      <c r="D32" s="83"/>
      <c r="E32" s="83"/>
      <c r="F32" s="138"/>
      <c r="G32" s="33"/>
      <c r="H32" s="33"/>
      <c r="I32" s="33"/>
      <c r="J32" s="34"/>
      <c r="K32" s="34"/>
      <c r="L32" s="4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6"/>
      <c r="AA32" s="37"/>
    </row>
    <row r="33" spans="1:27" s="4" customFormat="1" ht="37.5" x14ac:dyDescent="0.3">
      <c r="A33" s="31">
        <v>13</v>
      </c>
      <c r="B33" s="39" t="s">
        <v>46</v>
      </c>
      <c r="C33" s="83"/>
      <c r="D33" s="83"/>
      <c r="E33" s="83"/>
      <c r="F33" s="138"/>
      <c r="G33" s="33"/>
      <c r="H33" s="33"/>
      <c r="I33" s="33"/>
      <c r="J33" s="34"/>
      <c r="K33" s="34"/>
      <c r="L33" s="4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6"/>
      <c r="AA33" s="38"/>
    </row>
    <row r="34" spans="1:27" s="4" customFormat="1" ht="37.5" x14ac:dyDescent="0.3">
      <c r="A34" s="31">
        <v>14</v>
      </c>
      <c r="B34" s="39" t="s">
        <v>47</v>
      </c>
      <c r="C34" s="83"/>
      <c r="D34" s="83"/>
      <c r="E34" s="83"/>
      <c r="F34" s="138"/>
      <c r="G34" s="33"/>
      <c r="H34" s="33"/>
      <c r="I34" s="33"/>
      <c r="J34" s="34"/>
      <c r="K34" s="34"/>
      <c r="L34" s="4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6"/>
      <c r="AA34" s="37"/>
    </row>
    <row r="35" spans="1:27" s="4" customFormat="1" ht="37.5" x14ac:dyDescent="0.3">
      <c r="A35" s="31">
        <v>15</v>
      </c>
      <c r="B35" s="42" t="s">
        <v>48</v>
      </c>
      <c r="C35" s="85"/>
      <c r="D35" s="85"/>
      <c r="E35" s="85"/>
      <c r="F35" s="138"/>
      <c r="G35" s="33"/>
      <c r="H35" s="33"/>
      <c r="I35" s="33"/>
      <c r="J35" s="34"/>
      <c r="K35" s="34"/>
      <c r="L35" s="4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6"/>
      <c r="AA35" s="38"/>
    </row>
    <row r="36" spans="1:27" s="4" customFormat="1" ht="37.5" x14ac:dyDescent="0.3">
      <c r="A36" s="31">
        <v>16</v>
      </c>
      <c r="B36" s="39" t="s">
        <v>49</v>
      </c>
      <c r="C36" s="83"/>
      <c r="D36" s="83"/>
      <c r="E36" s="83"/>
      <c r="F36" s="138"/>
      <c r="G36" s="33"/>
      <c r="H36" s="33"/>
      <c r="I36" s="33"/>
      <c r="J36" s="34"/>
      <c r="K36" s="34"/>
      <c r="L36" s="4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6"/>
      <c r="AA36" s="38"/>
    </row>
    <row r="37" spans="1:27" s="4" customFormat="1" ht="37.5" x14ac:dyDescent="0.3">
      <c r="A37" s="31">
        <v>17</v>
      </c>
      <c r="B37" s="39" t="s">
        <v>50</v>
      </c>
      <c r="C37" s="83"/>
      <c r="D37" s="83"/>
      <c r="E37" s="83"/>
      <c r="F37" s="138"/>
      <c r="G37" s="33"/>
      <c r="H37" s="33"/>
      <c r="I37" s="33"/>
      <c r="J37" s="34"/>
      <c r="K37" s="34"/>
      <c r="L37" s="4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6"/>
      <c r="AA37" s="37"/>
    </row>
    <row r="38" spans="1:27" s="4" customFormat="1" ht="37.5" x14ac:dyDescent="0.3">
      <c r="A38" s="31">
        <v>18</v>
      </c>
      <c r="B38" s="39" t="s">
        <v>51</v>
      </c>
      <c r="C38" s="83"/>
      <c r="D38" s="83"/>
      <c r="E38" s="83"/>
      <c r="F38" s="138"/>
      <c r="G38" s="33"/>
      <c r="H38" s="33"/>
      <c r="I38" s="33"/>
      <c r="J38" s="34"/>
      <c r="K38" s="34"/>
      <c r="L38" s="4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6"/>
      <c r="AA38" s="38"/>
    </row>
    <row r="39" spans="1:27" s="4" customFormat="1" ht="56.25" x14ac:dyDescent="0.3">
      <c r="A39" s="31">
        <v>19</v>
      </c>
      <c r="B39" s="39" t="s">
        <v>52</v>
      </c>
      <c r="C39" s="83"/>
      <c r="D39" s="83"/>
      <c r="E39" s="83"/>
      <c r="F39" s="138"/>
      <c r="G39" s="33"/>
      <c r="H39" s="33"/>
      <c r="I39" s="33"/>
      <c r="J39" s="34"/>
      <c r="K39" s="34"/>
      <c r="L39" s="4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6"/>
      <c r="AA39" s="38"/>
    </row>
    <row r="40" spans="1:27" s="4" customFormat="1" ht="37.5" x14ac:dyDescent="0.3">
      <c r="A40" s="31">
        <v>20</v>
      </c>
      <c r="B40" s="39" t="s">
        <v>53</v>
      </c>
      <c r="C40" s="83"/>
      <c r="D40" s="83"/>
      <c r="E40" s="83"/>
      <c r="F40" s="138"/>
      <c r="G40" s="33"/>
      <c r="H40" s="33"/>
      <c r="I40" s="33"/>
      <c r="J40" s="34"/>
      <c r="K40" s="34"/>
      <c r="L40" s="4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6"/>
      <c r="AA40" s="37"/>
    </row>
    <row r="41" spans="1:27" s="4" customFormat="1" ht="37.5" x14ac:dyDescent="0.3">
      <c r="A41" s="31">
        <v>21</v>
      </c>
      <c r="B41" s="39" t="s">
        <v>54</v>
      </c>
      <c r="C41" s="83"/>
      <c r="D41" s="83"/>
      <c r="E41" s="83"/>
      <c r="F41" s="138"/>
      <c r="G41" s="33"/>
      <c r="H41" s="33"/>
      <c r="I41" s="33"/>
      <c r="J41" s="34"/>
      <c r="K41" s="34"/>
      <c r="L41" s="4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6"/>
      <c r="AA41" s="38"/>
    </row>
    <row r="42" spans="1:27" s="5" customFormat="1" ht="57" customHeight="1" x14ac:dyDescent="0.3">
      <c r="A42" s="31">
        <v>22</v>
      </c>
      <c r="B42" s="39" t="s">
        <v>55</v>
      </c>
      <c r="C42" s="83"/>
      <c r="D42" s="83"/>
      <c r="E42" s="83"/>
      <c r="F42" s="138"/>
      <c r="G42" s="33"/>
      <c r="H42" s="33"/>
      <c r="I42" s="33"/>
      <c r="J42" s="34"/>
      <c r="K42" s="34"/>
      <c r="L42" s="4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6"/>
      <c r="AA42" s="38"/>
    </row>
    <row r="43" spans="1:27" s="4" customFormat="1" ht="41.25" customHeight="1" x14ac:dyDescent="0.3">
      <c r="A43" s="31">
        <v>23</v>
      </c>
      <c r="B43" s="39" t="s">
        <v>56</v>
      </c>
      <c r="C43" s="83"/>
      <c r="D43" s="83"/>
      <c r="E43" s="83"/>
      <c r="F43" s="138"/>
      <c r="G43" s="33"/>
      <c r="H43" s="33"/>
      <c r="I43" s="33"/>
      <c r="J43" s="34"/>
      <c r="K43" s="34"/>
      <c r="L43" s="4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6"/>
      <c r="AA43" s="38"/>
    </row>
    <row r="44" spans="1:27" s="4" customFormat="1" ht="42.75" customHeight="1" x14ac:dyDescent="0.3">
      <c r="A44" s="31">
        <v>24</v>
      </c>
      <c r="B44" s="39" t="s">
        <v>57</v>
      </c>
      <c r="C44" s="83"/>
      <c r="D44" s="83"/>
      <c r="E44" s="83"/>
      <c r="F44" s="138"/>
      <c r="G44" s="33"/>
      <c r="H44" s="33"/>
      <c r="I44" s="33"/>
      <c r="J44" s="34"/>
      <c r="K44" s="34"/>
      <c r="L44" s="4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6"/>
      <c r="AA44" s="37"/>
    </row>
    <row r="45" spans="1:27" s="4" customFormat="1" ht="75" x14ac:dyDescent="0.3">
      <c r="A45" s="31">
        <v>25</v>
      </c>
      <c r="B45" s="39" t="s">
        <v>58</v>
      </c>
      <c r="C45" s="83"/>
      <c r="D45" s="83"/>
      <c r="E45" s="83"/>
      <c r="F45" s="138"/>
      <c r="G45" s="33"/>
      <c r="H45" s="33"/>
      <c r="I45" s="33"/>
      <c r="J45" s="34"/>
      <c r="K45" s="34"/>
      <c r="L45" s="4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6"/>
      <c r="AA45" s="37"/>
    </row>
    <row r="46" spans="1:27" s="4" customFormat="1" ht="37.5" x14ac:dyDescent="0.3">
      <c r="A46" s="31">
        <v>26</v>
      </c>
      <c r="B46" s="39" t="s">
        <v>59</v>
      </c>
      <c r="C46" s="83"/>
      <c r="D46" s="83"/>
      <c r="E46" s="83"/>
      <c r="F46" s="138"/>
      <c r="G46" s="33"/>
      <c r="H46" s="33"/>
      <c r="I46" s="33"/>
      <c r="J46" s="34"/>
      <c r="K46" s="34"/>
      <c r="L46" s="4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6"/>
      <c r="AA46" s="38"/>
    </row>
    <row r="47" spans="1:27" s="4" customFormat="1" ht="37.5" customHeight="1" x14ac:dyDescent="0.3">
      <c r="A47" s="31">
        <v>27</v>
      </c>
      <c r="B47" s="39" t="s">
        <v>60</v>
      </c>
      <c r="C47" s="83"/>
      <c r="D47" s="83"/>
      <c r="E47" s="83"/>
      <c r="F47" s="138"/>
      <c r="G47" s="33"/>
      <c r="H47" s="33"/>
      <c r="I47" s="33"/>
      <c r="J47" s="34"/>
      <c r="K47" s="34"/>
      <c r="L47" s="4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6"/>
      <c r="AA47" s="37"/>
    </row>
    <row r="48" spans="1:27" s="4" customFormat="1" ht="37.5" x14ac:dyDescent="0.3">
      <c r="A48" s="31">
        <v>28</v>
      </c>
      <c r="B48" s="39" t="s">
        <v>61</v>
      </c>
      <c r="C48" s="83"/>
      <c r="D48" s="83"/>
      <c r="E48" s="83"/>
      <c r="F48" s="138"/>
      <c r="G48" s="33"/>
      <c r="H48" s="33"/>
      <c r="I48" s="33"/>
      <c r="J48" s="34"/>
      <c r="K48" s="34"/>
      <c r="L48" s="4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6"/>
      <c r="AA48" s="38"/>
    </row>
    <row r="49" spans="1:27" s="4" customFormat="1" ht="37.5" x14ac:dyDescent="0.3">
      <c r="A49" s="31">
        <v>29</v>
      </c>
      <c r="B49" s="39" t="s">
        <v>62</v>
      </c>
      <c r="C49" s="83"/>
      <c r="D49" s="83"/>
      <c r="E49" s="83"/>
      <c r="F49" s="138"/>
      <c r="G49" s="33"/>
      <c r="H49" s="33"/>
      <c r="I49" s="33"/>
      <c r="J49" s="34"/>
      <c r="K49" s="34"/>
      <c r="L49" s="4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6"/>
      <c r="AA49" s="37"/>
    </row>
    <row r="50" spans="1:27" s="4" customFormat="1" ht="55.5" customHeight="1" x14ac:dyDescent="0.3">
      <c r="A50" s="31">
        <v>30</v>
      </c>
      <c r="B50" s="39" t="s">
        <v>63</v>
      </c>
      <c r="C50" s="83"/>
      <c r="D50" s="83"/>
      <c r="E50" s="83"/>
      <c r="F50" s="138"/>
      <c r="G50" s="33"/>
      <c r="H50" s="33"/>
      <c r="I50" s="33"/>
      <c r="J50" s="34"/>
      <c r="K50" s="34"/>
      <c r="L50" s="4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6"/>
      <c r="AA50" s="37"/>
    </row>
    <row r="51" spans="1:27" s="4" customFormat="1" ht="44.25" customHeight="1" x14ac:dyDescent="0.3">
      <c r="A51" s="31">
        <v>31</v>
      </c>
      <c r="B51" s="39" t="s">
        <v>64</v>
      </c>
      <c r="C51" s="83"/>
      <c r="D51" s="83"/>
      <c r="E51" s="83"/>
      <c r="F51" s="138"/>
      <c r="G51" s="33"/>
      <c r="H51" s="33"/>
      <c r="I51" s="33"/>
      <c r="J51" s="34"/>
      <c r="K51" s="34"/>
      <c r="L51" s="4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6"/>
      <c r="AA51" s="38"/>
    </row>
    <row r="52" spans="1:27" s="4" customFormat="1" ht="37.5" x14ac:dyDescent="0.3">
      <c r="A52" s="31">
        <v>32</v>
      </c>
      <c r="B52" s="39" t="s">
        <v>65</v>
      </c>
      <c r="C52" s="83"/>
      <c r="D52" s="83"/>
      <c r="E52" s="83"/>
      <c r="F52" s="138"/>
      <c r="G52" s="33"/>
      <c r="H52" s="33"/>
      <c r="I52" s="33"/>
      <c r="J52" s="34"/>
      <c r="K52" s="34"/>
      <c r="L52" s="4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6"/>
      <c r="AA52" s="38"/>
    </row>
    <row r="53" spans="1:27" s="4" customFormat="1" ht="37.5" x14ac:dyDescent="0.3">
      <c r="A53" s="31">
        <v>33</v>
      </c>
      <c r="B53" s="42" t="s">
        <v>66</v>
      </c>
      <c r="C53" s="85"/>
      <c r="D53" s="85"/>
      <c r="E53" s="85"/>
      <c r="F53" s="138"/>
      <c r="G53" s="33"/>
      <c r="H53" s="33"/>
      <c r="I53" s="33"/>
      <c r="J53" s="34"/>
      <c r="K53" s="34"/>
      <c r="L53" s="4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6"/>
      <c r="AA53" s="38"/>
    </row>
    <row r="54" spans="1:27" s="4" customFormat="1" ht="37.5" x14ac:dyDescent="0.3">
      <c r="A54" s="31">
        <v>34</v>
      </c>
      <c r="B54" s="39" t="s">
        <v>67</v>
      </c>
      <c r="C54" s="83"/>
      <c r="D54" s="83"/>
      <c r="E54" s="83"/>
      <c r="F54" s="138"/>
      <c r="G54" s="33"/>
      <c r="H54" s="33"/>
      <c r="I54" s="33"/>
      <c r="J54" s="34"/>
      <c r="K54" s="34"/>
      <c r="L54" s="4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6"/>
      <c r="AA54" s="38"/>
    </row>
    <row r="55" spans="1:27" s="4" customFormat="1" ht="29.25" customHeight="1" x14ac:dyDescent="0.3">
      <c r="A55" s="31">
        <v>35</v>
      </c>
      <c r="B55" s="39" t="s">
        <v>68</v>
      </c>
      <c r="C55" s="83"/>
      <c r="D55" s="83"/>
      <c r="E55" s="83"/>
      <c r="F55" s="138"/>
      <c r="G55" s="33"/>
      <c r="H55" s="33"/>
      <c r="I55" s="33"/>
      <c r="J55" s="34"/>
      <c r="K55" s="34"/>
      <c r="L55" s="4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6"/>
      <c r="AA55" s="38"/>
    </row>
    <row r="56" spans="1:27" s="4" customFormat="1" ht="37.5" x14ac:dyDescent="0.3">
      <c r="A56" s="31">
        <v>36</v>
      </c>
      <c r="B56" s="42" t="s">
        <v>69</v>
      </c>
      <c r="C56" s="85"/>
      <c r="D56" s="85"/>
      <c r="E56" s="85"/>
      <c r="F56" s="138"/>
      <c r="G56" s="33"/>
      <c r="H56" s="33"/>
      <c r="I56" s="33"/>
      <c r="J56" s="34"/>
      <c r="K56" s="34"/>
      <c r="L56" s="4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6"/>
      <c r="AA56" s="37"/>
    </row>
    <row r="57" spans="1:27" s="4" customFormat="1" ht="37.5" x14ac:dyDescent="0.3">
      <c r="A57" s="31">
        <v>37</v>
      </c>
      <c r="B57" s="39" t="s">
        <v>70</v>
      </c>
      <c r="C57" s="83"/>
      <c r="D57" s="83"/>
      <c r="E57" s="83"/>
      <c r="F57" s="138"/>
      <c r="G57" s="33"/>
      <c r="H57" s="33"/>
      <c r="I57" s="33"/>
      <c r="J57" s="34"/>
      <c r="K57" s="34"/>
      <c r="L57" s="4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6"/>
      <c r="AA57" s="37"/>
    </row>
    <row r="58" spans="1:27" s="4" customFormat="1" ht="32.25" customHeight="1" x14ac:dyDescent="0.3">
      <c r="A58" s="31">
        <v>38</v>
      </c>
      <c r="B58" s="39" t="s">
        <v>71</v>
      </c>
      <c r="C58" s="83"/>
      <c r="D58" s="83"/>
      <c r="E58" s="83"/>
      <c r="F58" s="138"/>
      <c r="G58" s="33"/>
      <c r="H58" s="33"/>
      <c r="I58" s="33"/>
      <c r="J58" s="34"/>
      <c r="K58" s="34"/>
      <c r="L58" s="4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6"/>
      <c r="AA58" s="37"/>
    </row>
    <row r="59" spans="1:27" s="4" customFormat="1" ht="56.25" x14ac:dyDescent="0.3">
      <c r="A59" s="31">
        <v>39</v>
      </c>
      <c r="B59" s="39" t="s">
        <v>72</v>
      </c>
      <c r="C59" s="83"/>
      <c r="D59" s="83"/>
      <c r="E59" s="83"/>
      <c r="F59" s="138"/>
      <c r="G59" s="33"/>
      <c r="H59" s="33"/>
      <c r="I59" s="33"/>
      <c r="J59" s="34"/>
      <c r="K59" s="34"/>
      <c r="L59" s="4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6"/>
      <c r="AA59" s="37"/>
    </row>
    <row r="60" spans="1:27" s="4" customFormat="1" ht="37.5" x14ac:dyDescent="0.3">
      <c r="A60" s="31">
        <v>40</v>
      </c>
      <c r="B60" s="39" t="s">
        <v>73</v>
      </c>
      <c r="C60" s="83"/>
      <c r="D60" s="83"/>
      <c r="E60" s="83"/>
      <c r="F60" s="138"/>
      <c r="G60" s="33"/>
      <c r="H60" s="33"/>
      <c r="I60" s="33"/>
      <c r="J60" s="34"/>
      <c r="K60" s="34"/>
      <c r="L60" s="4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6"/>
      <c r="AA60" s="37"/>
    </row>
    <row r="61" spans="1:27" s="4" customFormat="1" ht="56.25" x14ac:dyDescent="0.3">
      <c r="A61" s="31">
        <v>41</v>
      </c>
      <c r="B61" s="39" t="s">
        <v>74</v>
      </c>
      <c r="C61" s="83"/>
      <c r="D61" s="83"/>
      <c r="E61" s="83"/>
      <c r="F61" s="138"/>
      <c r="G61" s="33"/>
      <c r="H61" s="33"/>
      <c r="I61" s="33"/>
      <c r="J61" s="34"/>
      <c r="K61" s="34"/>
      <c r="L61" s="4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6"/>
      <c r="AA61" s="37"/>
    </row>
    <row r="62" spans="1:27" s="4" customFormat="1" ht="54.75" customHeight="1" x14ac:dyDescent="0.3">
      <c r="A62" s="31">
        <v>42</v>
      </c>
      <c r="B62" s="39" t="s">
        <v>75</v>
      </c>
      <c r="C62" s="83"/>
      <c r="D62" s="83"/>
      <c r="E62" s="83"/>
      <c r="F62" s="138"/>
      <c r="G62" s="33"/>
      <c r="H62" s="33"/>
      <c r="I62" s="33"/>
      <c r="J62" s="34"/>
      <c r="K62" s="34"/>
      <c r="L62" s="4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6"/>
      <c r="AA62" s="37"/>
    </row>
    <row r="63" spans="1:27" s="4" customFormat="1" ht="37.5" x14ac:dyDescent="0.3">
      <c r="A63" s="31">
        <v>43</v>
      </c>
      <c r="B63" s="39" t="s">
        <v>76</v>
      </c>
      <c r="C63" s="83"/>
      <c r="D63" s="83"/>
      <c r="E63" s="83"/>
      <c r="F63" s="138"/>
      <c r="G63" s="33"/>
      <c r="H63" s="33"/>
      <c r="I63" s="33"/>
      <c r="J63" s="34"/>
      <c r="K63" s="34"/>
      <c r="L63" s="4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6"/>
      <c r="AA63" s="43"/>
    </row>
    <row r="64" spans="1:27" s="4" customFormat="1" ht="37.5" x14ac:dyDescent="0.3">
      <c r="A64" s="31">
        <v>44</v>
      </c>
      <c r="B64" s="42" t="s">
        <v>77</v>
      </c>
      <c r="C64" s="85"/>
      <c r="D64" s="85"/>
      <c r="E64" s="85"/>
      <c r="F64" s="138"/>
      <c r="G64" s="33"/>
      <c r="H64" s="33"/>
      <c r="I64" s="33"/>
      <c r="J64" s="34"/>
      <c r="K64" s="34"/>
      <c r="L64" s="4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6"/>
      <c r="AA64" s="37"/>
    </row>
    <row r="65" spans="1:27" s="4" customFormat="1" ht="37.5" x14ac:dyDescent="0.3">
      <c r="A65" s="31">
        <v>45</v>
      </c>
      <c r="B65" s="44" t="s">
        <v>78</v>
      </c>
      <c r="C65" s="83"/>
      <c r="D65" s="83"/>
      <c r="E65" s="83"/>
      <c r="F65" s="138"/>
      <c r="G65" s="33"/>
      <c r="H65" s="33"/>
      <c r="I65" s="33"/>
      <c r="J65" s="34"/>
      <c r="K65" s="34"/>
      <c r="L65" s="4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6"/>
      <c r="AA65" s="37"/>
    </row>
    <row r="66" spans="1:27" s="4" customFormat="1" ht="37.5" x14ac:dyDescent="0.3">
      <c r="A66" s="31">
        <v>46</v>
      </c>
      <c r="B66" s="39" t="s">
        <v>79</v>
      </c>
      <c r="C66" s="83"/>
      <c r="D66" s="83"/>
      <c r="E66" s="83"/>
      <c r="F66" s="138"/>
      <c r="G66" s="33"/>
      <c r="H66" s="33"/>
      <c r="I66" s="33"/>
      <c r="J66" s="34"/>
      <c r="K66" s="34"/>
      <c r="L66" s="4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6"/>
      <c r="AA66" s="37"/>
    </row>
    <row r="67" spans="1:27" s="4" customFormat="1" ht="37.5" x14ac:dyDescent="0.3">
      <c r="A67" s="31">
        <v>47</v>
      </c>
      <c r="B67" s="39" t="s">
        <v>80</v>
      </c>
      <c r="C67" s="83"/>
      <c r="D67" s="83"/>
      <c r="E67" s="83"/>
      <c r="F67" s="138"/>
      <c r="G67" s="33"/>
      <c r="H67" s="33"/>
      <c r="I67" s="33"/>
      <c r="J67" s="34"/>
      <c r="K67" s="34"/>
      <c r="L67" s="4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6"/>
      <c r="AA67" s="38"/>
    </row>
    <row r="68" spans="1:27" s="4" customFormat="1" ht="37.5" x14ac:dyDescent="0.3">
      <c r="A68" s="31">
        <v>48</v>
      </c>
      <c r="B68" s="39" t="s">
        <v>81</v>
      </c>
      <c r="C68" s="83"/>
      <c r="D68" s="83"/>
      <c r="E68" s="83"/>
      <c r="F68" s="138"/>
      <c r="G68" s="33"/>
      <c r="H68" s="33"/>
      <c r="I68" s="33"/>
      <c r="J68" s="34"/>
      <c r="K68" s="34"/>
      <c r="L68" s="4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6"/>
      <c r="AA68" s="38"/>
    </row>
    <row r="69" spans="1:27" s="4" customFormat="1" ht="46.5" customHeight="1" x14ac:dyDescent="0.3">
      <c r="A69" s="31">
        <v>49</v>
      </c>
      <c r="B69" s="39" t="s">
        <v>82</v>
      </c>
      <c r="C69" s="83"/>
      <c r="D69" s="83"/>
      <c r="E69" s="83"/>
      <c r="F69" s="138"/>
      <c r="G69" s="33"/>
      <c r="H69" s="33"/>
      <c r="I69" s="33"/>
      <c r="J69" s="34"/>
      <c r="K69" s="34"/>
      <c r="L69" s="4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6"/>
      <c r="AA69" s="38"/>
    </row>
    <row r="70" spans="1:27" s="4" customFormat="1" ht="37.5" x14ac:dyDescent="0.3">
      <c r="A70" s="31">
        <v>50</v>
      </c>
      <c r="B70" s="39" t="s">
        <v>83</v>
      </c>
      <c r="C70" s="83"/>
      <c r="D70" s="83"/>
      <c r="E70" s="83"/>
      <c r="F70" s="138"/>
      <c r="G70" s="33"/>
      <c r="H70" s="33"/>
      <c r="I70" s="33"/>
      <c r="J70" s="34"/>
      <c r="K70" s="34"/>
      <c r="L70" s="4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6"/>
      <c r="AA70" s="37"/>
    </row>
    <row r="71" spans="1:27" s="4" customFormat="1" ht="37.5" x14ac:dyDescent="0.3">
      <c r="A71" s="31">
        <v>51</v>
      </c>
      <c r="B71" s="39" t="s">
        <v>84</v>
      </c>
      <c r="C71" s="83"/>
      <c r="D71" s="83"/>
      <c r="E71" s="83"/>
      <c r="F71" s="138"/>
      <c r="G71" s="33"/>
      <c r="H71" s="33"/>
      <c r="I71" s="33"/>
      <c r="J71" s="34"/>
      <c r="K71" s="34"/>
      <c r="L71" s="4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6"/>
      <c r="AA71" s="38"/>
    </row>
    <row r="72" spans="1:27" s="4" customFormat="1" ht="51" customHeight="1" x14ac:dyDescent="0.3">
      <c r="A72" s="31">
        <v>52</v>
      </c>
      <c r="B72" s="39" t="s">
        <v>85</v>
      </c>
      <c r="C72" s="83"/>
      <c r="D72" s="83"/>
      <c r="E72" s="83"/>
      <c r="F72" s="138"/>
      <c r="G72" s="33"/>
      <c r="H72" s="33"/>
      <c r="I72" s="33"/>
      <c r="J72" s="34"/>
      <c r="K72" s="34"/>
      <c r="L72" s="4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6"/>
      <c r="AA72" s="37"/>
    </row>
    <row r="73" spans="1:27" s="4" customFormat="1" ht="55.5" customHeight="1" x14ac:dyDescent="0.3">
      <c r="A73" s="31">
        <v>53</v>
      </c>
      <c r="B73" s="39" t="s">
        <v>86</v>
      </c>
      <c r="C73" s="83"/>
      <c r="D73" s="83"/>
      <c r="E73" s="83"/>
      <c r="F73" s="138"/>
      <c r="G73" s="33"/>
      <c r="H73" s="33"/>
      <c r="I73" s="33"/>
      <c r="J73" s="34"/>
      <c r="K73" s="34"/>
      <c r="L73" s="4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6"/>
      <c r="AA73" s="38"/>
    </row>
    <row r="74" spans="1:27" s="4" customFormat="1" ht="37.5" x14ac:dyDescent="0.3">
      <c r="A74" s="31">
        <v>54</v>
      </c>
      <c r="B74" s="45" t="s">
        <v>87</v>
      </c>
      <c r="C74" s="85"/>
      <c r="D74" s="85"/>
      <c r="E74" s="85"/>
      <c r="F74" s="138"/>
      <c r="G74" s="33"/>
      <c r="H74" s="33"/>
      <c r="I74" s="33"/>
      <c r="J74" s="34"/>
      <c r="K74" s="34"/>
      <c r="L74" s="4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6"/>
      <c r="AA74" s="38"/>
    </row>
    <row r="75" spans="1:27" s="4" customFormat="1" ht="112.5" x14ac:dyDescent="0.3">
      <c r="A75" s="31">
        <v>55</v>
      </c>
      <c r="B75" s="39" t="s">
        <v>88</v>
      </c>
      <c r="C75" s="83"/>
      <c r="D75" s="83"/>
      <c r="E75" s="83"/>
      <c r="F75" s="138"/>
      <c r="G75" s="33"/>
      <c r="H75" s="33"/>
      <c r="I75" s="33"/>
      <c r="J75" s="34"/>
      <c r="K75" s="34"/>
      <c r="L75" s="4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6"/>
      <c r="AA75" s="37"/>
    </row>
    <row r="76" spans="1:27" s="4" customFormat="1" ht="43.5" customHeight="1" x14ac:dyDescent="0.3">
      <c r="A76" s="31">
        <v>56</v>
      </c>
      <c r="B76" s="39" t="s">
        <v>89</v>
      </c>
      <c r="C76" s="83"/>
      <c r="D76" s="83"/>
      <c r="E76" s="83"/>
      <c r="F76" s="138"/>
      <c r="G76" s="33"/>
      <c r="H76" s="33"/>
      <c r="I76" s="33"/>
      <c r="J76" s="34"/>
      <c r="K76" s="34"/>
      <c r="L76" s="4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6"/>
      <c r="AA76" s="38"/>
    </row>
    <row r="77" spans="1:27" s="4" customFormat="1" ht="50.25" customHeight="1" x14ac:dyDescent="0.3">
      <c r="A77" s="31">
        <v>57</v>
      </c>
      <c r="B77" s="39" t="s">
        <v>90</v>
      </c>
      <c r="C77" s="83"/>
      <c r="D77" s="83"/>
      <c r="E77" s="83"/>
      <c r="F77" s="138"/>
      <c r="G77" s="33"/>
      <c r="H77" s="33"/>
      <c r="I77" s="33"/>
      <c r="J77" s="34"/>
      <c r="K77" s="34"/>
      <c r="L77" s="4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6"/>
      <c r="AA77" s="38"/>
    </row>
    <row r="78" spans="1:27" s="4" customFormat="1" ht="51.75" customHeight="1" x14ac:dyDescent="0.3">
      <c r="A78" s="31">
        <v>58</v>
      </c>
      <c r="B78" s="39" t="s">
        <v>91</v>
      </c>
      <c r="C78" s="83"/>
      <c r="D78" s="83"/>
      <c r="E78" s="83"/>
      <c r="F78" s="138"/>
      <c r="G78" s="33"/>
      <c r="H78" s="33"/>
      <c r="I78" s="33"/>
      <c r="J78" s="34"/>
      <c r="K78" s="34"/>
      <c r="L78" s="4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6"/>
      <c r="AA78" s="38"/>
    </row>
    <row r="79" spans="1:27" s="4" customFormat="1" ht="93.75" x14ac:dyDescent="0.3">
      <c r="A79" s="31">
        <v>59</v>
      </c>
      <c r="B79" s="39" t="s">
        <v>92</v>
      </c>
      <c r="C79" s="83"/>
      <c r="D79" s="83"/>
      <c r="E79" s="83"/>
      <c r="F79" s="138"/>
      <c r="G79" s="33"/>
      <c r="H79" s="33"/>
      <c r="I79" s="33"/>
      <c r="J79" s="34"/>
      <c r="K79" s="34"/>
      <c r="L79" s="4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6"/>
      <c r="AA79" s="37"/>
    </row>
    <row r="80" spans="1:27" s="4" customFormat="1" ht="48" customHeight="1" x14ac:dyDescent="0.3">
      <c r="A80" s="31">
        <v>60</v>
      </c>
      <c r="B80" s="39" t="s">
        <v>93</v>
      </c>
      <c r="C80" s="83"/>
      <c r="D80" s="83"/>
      <c r="E80" s="83"/>
      <c r="F80" s="138"/>
      <c r="G80" s="33"/>
      <c r="H80" s="33"/>
      <c r="I80" s="33"/>
      <c r="J80" s="34"/>
      <c r="K80" s="34"/>
      <c r="L80" s="4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6"/>
      <c r="AA80" s="38"/>
    </row>
    <row r="81" spans="1:27" s="4" customFormat="1" ht="37.5" x14ac:dyDescent="0.3">
      <c r="A81" s="31">
        <v>61</v>
      </c>
      <c r="B81" s="39" t="s">
        <v>94</v>
      </c>
      <c r="C81" s="83"/>
      <c r="D81" s="83"/>
      <c r="E81" s="83"/>
      <c r="F81" s="138"/>
      <c r="G81" s="33"/>
      <c r="H81" s="33"/>
      <c r="I81" s="33"/>
      <c r="J81" s="34"/>
      <c r="K81" s="34"/>
      <c r="L81" s="4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6"/>
      <c r="AA81" s="38"/>
    </row>
    <row r="82" spans="1:27" s="4" customFormat="1" ht="37.5" x14ac:dyDescent="0.3">
      <c r="A82" s="31">
        <v>62</v>
      </c>
      <c r="B82" s="32" t="s">
        <v>95</v>
      </c>
      <c r="C82" s="31"/>
      <c r="D82" s="31"/>
      <c r="E82" s="31"/>
      <c r="F82" s="138"/>
      <c r="G82" s="33"/>
      <c r="H82" s="33"/>
      <c r="I82" s="33"/>
      <c r="J82" s="34"/>
      <c r="K82" s="34"/>
      <c r="L82" s="4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6"/>
      <c r="AA82" s="38"/>
    </row>
    <row r="83" spans="1:27" ht="37.5" x14ac:dyDescent="0.3">
      <c r="A83" s="31">
        <v>63</v>
      </c>
      <c r="B83" s="39" t="s">
        <v>96</v>
      </c>
      <c r="C83" s="83"/>
      <c r="D83" s="83"/>
      <c r="E83" s="83"/>
      <c r="F83" s="138"/>
      <c r="G83" s="33"/>
      <c r="H83" s="33"/>
      <c r="I83" s="33"/>
      <c r="J83" s="34"/>
      <c r="K83" s="34"/>
      <c r="L83" s="35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6"/>
      <c r="AA83" s="38"/>
    </row>
    <row r="84" spans="1:27" ht="37.5" x14ac:dyDescent="0.3">
      <c r="A84" s="31">
        <v>64</v>
      </c>
      <c r="B84" s="32" t="s">
        <v>97</v>
      </c>
      <c r="C84" s="31"/>
      <c r="D84" s="31"/>
      <c r="E84" s="31"/>
      <c r="F84" s="138"/>
      <c r="G84" s="33"/>
      <c r="H84" s="33"/>
      <c r="I84" s="33"/>
      <c r="J84" s="34"/>
      <c r="K84" s="34"/>
      <c r="L84" s="35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6"/>
      <c r="AA84" s="38"/>
    </row>
    <row r="85" spans="1:27" ht="15.75" x14ac:dyDescent="0.25">
      <c r="A85" s="17"/>
      <c r="B85" s="18"/>
      <c r="C85" s="18"/>
      <c r="D85" s="18"/>
      <c r="E85" s="18"/>
      <c r="F85" s="19"/>
      <c r="G85" s="20"/>
      <c r="H85" s="19"/>
      <c r="I85" s="20"/>
      <c r="J85" s="21"/>
      <c r="K85" s="22"/>
      <c r="L85" s="19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3"/>
      <c r="AA85" s="24"/>
    </row>
    <row r="86" spans="1:27" ht="20.45" customHeight="1" x14ac:dyDescent="0.25">
      <c r="A86" s="14"/>
      <c r="B86" s="14"/>
      <c r="C86" s="14"/>
      <c r="D86" s="14"/>
      <c r="E86" s="14"/>
      <c r="F86" s="14"/>
      <c r="G86" s="14"/>
      <c r="H86" s="14"/>
      <c r="I86" s="14"/>
      <c r="J86" s="16"/>
      <c r="K86" s="16"/>
      <c r="L86" s="14"/>
      <c r="M86" s="16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6"/>
      <c r="Z86" s="15"/>
      <c r="AA86" s="16"/>
    </row>
    <row r="87" spans="1:27" ht="18.75" x14ac:dyDescent="0.3">
      <c r="A87" s="8"/>
      <c r="B87" s="6"/>
      <c r="C87" s="6"/>
      <c r="D87" s="6"/>
      <c r="E87" s="6"/>
      <c r="F87" s="6"/>
      <c r="G87" s="6"/>
      <c r="H87" s="6"/>
      <c r="I87" s="11"/>
      <c r="J87" s="12"/>
      <c r="K87" s="12"/>
      <c r="L87" s="11"/>
      <c r="M87" s="7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9"/>
      <c r="Z87" s="10"/>
      <c r="AA87" s="9"/>
    </row>
    <row r="88" spans="1:27" ht="48" customHeight="1" x14ac:dyDescent="0.65">
      <c r="A88" s="8"/>
      <c r="B88" s="60" t="s">
        <v>99</v>
      </c>
      <c r="C88" s="60"/>
      <c r="D88" s="60"/>
      <c r="E88" s="60"/>
      <c r="F88" s="50"/>
      <c r="G88" s="52"/>
      <c r="H88" s="52"/>
      <c r="I88" s="52"/>
      <c r="J88" s="62"/>
      <c r="K88" s="54"/>
      <c r="L88" s="53"/>
      <c r="M88" s="63"/>
      <c r="N88" s="63"/>
      <c r="O88" s="63"/>
      <c r="P88" s="63"/>
      <c r="Q88" s="63"/>
      <c r="R88" s="53"/>
      <c r="S88" s="53"/>
      <c r="T88" s="64"/>
      <c r="U88" s="64"/>
      <c r="V88" s="64"/>
      <c r="W88" s="6"/>
      <c r="X88" s="6"/>
      <c r="Y88" s="9"/>
      <c r="Z88" s="10"/>
      <c r="AA88" s="9"/>
    </row>
    <row r="89" spans="1:27" ht="60.75" customHeight="1" x14ac:dyDescent="0.65">
      <c r="B89" s="60" t="s">
        <v>100</v>
      </c>
      <c r="C89" s="60"/>
      <c r="D89" s="60"/>
      <c r="E89" s="60"/>
      <c r="F89" s="49"/>
      <c r="G89" s="167"/>
      <c r="H89" s="167"/>
      <c r="I89" s="49"/>
      <c r="J89" s="51"/>
      <c r="K89" s="55"/>
      <c r="L89" s="55"/>
      <c r="O89" s="61" t="s">
        <v>98</v>
      </c>
      <c r="P89" s="61"/>
      <c r="Q89" s="61"/>
      <c r="R89" s="61"/>
      <c r="S89" s="61"/>
      <c r="T89" s="61"/>
      <c r="U89" s="61"/>
    </row>
    <row r="90" spans="1:27" ht="21" customHeight="1" x14ac:dyDescent="0.5">
      <c r="B90" s="46"/>
      <c r="C90" s="46"/>
      <c r="D90" s="46"/>
      <c r="E90" s="46"/>
      <c r="F90" s="46"/>
      <c r="G90" s="46"/>
      <c r="H90" s="46"/>
      <c r="I90" s="46"/>
      <c r="J90" s="47"/>
      <c r="K90" s="47"/>
      <c r="L90" s="47"/>
      <c r="M90" s="47"/>
      <c r="N90" s="48"/>
      <c r="O90" s="46"/>
      <c r="P90" s="46"/>
      <c r="Q90" s="46"/>
    </row>
    <row r="91" spans="1:27" x14ac:dyDescent="0.25">
      <c r="L91" s="57"/>
      <c r="M91" s="56"/>
      <c r="N91" s="57"/>
    </row>
    <row r="92" spans="1:27" x14ac:dyDescent="0.25">
      <c r="L92" s="57"/>
      <c r="M92" s="56"/>
      <c r="N92" s="57"/>
    </row>
    <row r="93" spans="1:27" x14ac:dyDescent="0.25">
      <c r="L93" s="58"/>
      <c r="M93" s="59"/>
      <c r="N93" s="58"/>
      <c r="O93" s="58"/>
    </row>
  </sheetData>
  <autoFilter ref="A18:AA84"/>
  <mergeCells count="19">
    <mergeCell ref="G89:H89"/>
    <mergeCell ref="T13:AA13"/>
    <mergeCell ref="W14:AA14"/>
    <mergeCell ref="A15:AA15"/>
    <mergeCell ref="A16:AA16"/>
    <mergeCell ref="A18:A19"/>
    <mergeCell ref="B18:B19"/>
    <mergeCell ref="Z18:Z19"/>
    <mergeCell ref="AA18:AA19"/>
    <mergeCell ref="R2:AA2"/>
    <mergeCell ref="R3:AA3"/>
    <mergeCell ref="T4:AA4"/>
    <mergeCell ref="B6:J12"/>
    <mergeCell ref="Y6:AA6"/>
    <mergeCell ref="Y7:AA7"/>
    <mergeCell ref="Y8:AA8"/>
    <mergeCell ref="V9:AA9"/>
    <mergeCell ref="T10:AA10"/>
    <mergeCell ref="W12:AA12"/>
  </mergeCells>
  <printOptions horizontalCentered="1"/>
  <pageMargins left="0.51181102362204722" right="0.31496062992125984" top="0.55118110236220474" bottom="0.55118110236220474" header="0" footer="0"/>
  <pageSetup paperSize="9" scale="50" firstPageNumber="6" fitToHeight="0" orientation="landscape" useFirstPageNumber="1" r:id="rId1"/>
  <headerFooter differentOddEven="1" differentFirst="1">
    <oddHeader>&amp;C&amp;"Times New Roman,обычный"&amp;32 22</oddHeader>
    <evenHeader>&amp;C&amp;"Times New Roman,обычный"&amp;32 21</evenHeader>
    <firstHeader>&amp;C&amp;"Times New Roman,обычный"&amp;32 20</firstHeader>
  </headerFooter>
  <rowBreaks count="2" manualBreakCount="2">
    <brk id="23" max="23" man="1"/>
    <brk id="60" max="2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Y93"/>
  <sheetViews>
    <sheetView tabSelected="1" topLeftCell="B4" zoomScale="50" zoomScaleNormal="50" zoomScaleSheetLayoutView="40" zoomScalePageLayoutView="40" workbookViewId="0">
      <selection activeCell="I3" sqref="I3"/>
    </sheetView>
  </sheetViews>
  <sheetFormatPr defaultRowHeight="15" x14ac:dyDescent="0.25"/>
  <cols>
    <col min="1" max="1" width="4.140625" customWidth="1"/>
    <col min="2" max="2" width="54.28515625" customWidth="1"/>
    <col min="3" max="3" width="18" customWidth="1"/>
    <col min="4" max="4" width="22.140625" customWidth="1"/>
    <col min="5" max="5" width="19.7109375" customWidth="1"/>
    <col min="6" max="6" width="19.85546875" customWidth="1"/>
    <col min="7" max="7" width="15.5703125" style="1" customWidth="1"/>
    <col min="8" max="8" width="17.28515625" style="1" customWidth="1"/>
    <col min="9" max="9" width="13.85546875" customWidth="1"/>
    <col min="10" max="10" width="13.85546875" style="1" customWidth="1"/>
    <col min="11" max="11" width="16" customWidth="1"/>
    <col min="12" max="12" width="12.28515625" customWidth="1"/>
    <col min="13" max="13" width="12.5703125" customWidth="1"/>
    <col min="14" max="14" width="14.42578125" customWidth="1"/>
    <col min="15" max="15" width="15.140625" customWidth="1"/>
    <col min="16" max="16" width="18.42578125" customWidth="1"/>
    <col min="17" max="17" width="13.28515625" customWidth="1"/>
    <col min="18" max="18" width="17" customWidth="1"/>
    <col min="19" max="19" width="16.140625" customWidth="1"/>
    <col min="20" max="20" width="18.7109375" customWidth="1"/>
    <col min="21" max="21" width="21.7109375" customWidth="1"/>
    <col min="22" max="22" width="14" style="1" customWidth="1"/>
    <col min="23" max="23" width="19.28515625" style="3" customWidth="1"/>
    <col min="24" max="24" width="17.42578125" style="1" customWidth="1"/>
  </cols>
  <sheetData>
    <row r="1" spans="1:25" ht="23.25" customHeight="1" x14ac:dyDescent="0.35">
      <c r="M1" s="13"/>
    </row>
    <row r="2" spans="1:25" ht="57" customHeight="1" x14ac:dyDescent="0.75">
      <c r="A2" s="65"/>
      <c r="B2" s="65"/>
      <c r="C2" s="66"/>
      <c r="D2" s="67"/>
      <c r="E2" s="67"/>
      <c r="F2" s="67"/>
      <c r="G2" s="68"/>
      <c r="H2" s="68"/>
      <c r="I2" s="66"/>
      <c r="J2" s="68"/>
      <c r="K2" s="66"/>
      <c r="L2" s="66"/>
      <c r="M2" s="66"/>
      <c r="N2" s="66"/>
      <c r="O2" s="180" t="s">
        <v>30</v>
      </c>
      <c r="P2" s="180"/>
      <c r="Q2" s="180"/>
      <c r="R2" s="180"/>
      <c r="S2" s="180"/>
      <c r="T2" s="180"/>
      <c r="U2" s="180"/>
      <c r="V2" s="180"/>
      <c r="W2" s="180"/>
      <c r="X2" s="180"/>
      <c r="Y2" s="8"/>
    </row>
    <row r="3" spans="1:25" ht="315.75" customHeight="1" x14ac:dyDescent="0.75">
      <c r="A3" s="65"/>
      <c r="B3" s="65"/>
      <c r="C3" s="66"/>
      <c r="D3" s="67"/>
      <c r="E3" s="67"/>
      <c r="F3" s="67"/>
      <c r="G3" s="68"/>
      <c r="H3" s="68"/>
      <c r="I3" s="66"/>
      <c r="J3" s="68"/>
      <c r="K3" s="66"/>
      <c r="L3" s="66"/>
      <c r="M3" s="66"/>
      <c r="N3" s="66"/>
      <c r="O3" s="180" t="s">
        <v>31</v>
      </c>
      <c r="P3" s="180"/>
      <c r="Q3" s="180"/>
      <c r="R3" s="180"/>
      <c r="S3" s="180"/>
      <c r="T3" s="180"/>
      <c r="U3" s="180"/>
      <c r="V3" s="180"/>
      <c r="W3" s="180"/>
      <c r="X3" s="180"/>
      <c r="Y3" s="8"/>
    </row>
    <row r="4" spans="1:25" ht="44.25" customHeight="1" x14ac:dyDescent="0.75">
      <c r="A4" s="65"/>
      <c r="B4" s="65"/>
      <c r="C4" s="66"/>
      <c r="D4" s="67"/>
      <c r="E4" s="67"/>
      <c r="F4" s="67"/>
      <c r="G4" s="68"/>
      <c r="H4" s="68"/>
      <c r="I4" s="66"/>
      <c r="J4" s="68"/>
      <c r="K4" s="66"/>
      <c r="L4" s="66"/>
      <c r="M4" s="66"/>
      <c r="N4" s="66"/>
      <c r="O4" s="66"/>
      <c r="P4" s="66"/>
      <c r="Q4" s="180" t="s">
        <v>4</v>
      </c>
      <c r="R4" s="180"/>
      <c r="S4" s="180"/>
      <c r="T4" s="180"/>
      <c r="U4" s="180"/>
      <c r="V4" s="180"/>
      <c r="W4" s="180"/>
      <c r="X4" s="180"/>
      <c r="Y4" s="8"/>
    </row>
    <row r="5" spans="1:25" ht="21" customHeight="1" x14ac:dyDescent="0.75">
      <c r="A5" s="65"/>
      <c r="B5" s="65"/>
      <c r="C5" s="66"/>
      <c r="D5" s="67"/>
      <c r="E5" s="67"/>
      <c r="F5" s="67"/>
      <c r="G5" s="68"/>
      <c r="H5" s="68"/>
      <c r="I5" s="66"/>
      <c r="J5" s="68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9"/>
      <c r="W5" s="69"/>
      <c r="X5" s="69"/>
      <c r="Y5" s="8"/>
    </row>
    <row r="6" spans="1:25" ht="11.25" customHeight="1" x14ac:dyDescent="0.75">
      <c r="A6" s="65"/>
      <c r="B6" s="181" t="s">
        <v>32</v>
      </c>
      <c r="C6" s="181"/>
      <c r="D6" s="181"/>
      <c r="E6" s="181"/>
      <c r="F6" s="181"/>
      <c r="G6" s="181"/>
      <c r="H6" s="68"/>
      <c r="I6" s="66"/>
      <c r="J6" s="68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180"/>
      <c r="W6" s="180"/>
      <c r="X6" s="180"/>
      <c r="Y6" s="8"/>
    </row>
    <row r="7" spans="1:25" ht="5.25" customHeight="1" x14ac:dyDescent="0.75">
      <c r="A7" s="65"/>
      <c r="B7" s="181"/>
      <c r="C7" s="181"/>
      <c r="D7" s="181"/>
      <c r="E7" s="181"/>
      <c r="F7" s="181"/>
      <c r="G7" s="181"/>
      <c r="H7" s="68"/>
      <c r="I7" s="66"/>
      <c r="J7" s="68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180"/>
      <c r="W7" s="180"/>
      <c r="X7" s="180"/>
      <c r="Y7" s="8"/>
    </row>
    <row r="8" spans="1:25" ht="9.75" customHeight="1" x14ac:dyDescent="0.75">
      <c r="A8" s="65"/>
      <c r="B8" s="181"/>
      <c r="C8" s="181"/>
      <c r="D8" s="181"/>
      <c r="E8" s="181"/>
      <c r="F8" s="181"/>
      <c r="G8" s="181"/>
      <c r="H8" s="68"/>
      <c r="I8" s="66"/>
      <c r="J8" s="68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180"/>
      <c r="W8" s="180"/>
      <c r="X8" s="180"/>
      <c r="Y8" s="8"/>
    </row>
    <row r="9" spans="1:25" ht="64.5" customHeight="1" x14ac:dyDescent="0.75">
      <c r="A9" s="65"/>
      <c r="B9" s="181"/>
      <c r="C9" s="181"/>
      <c r="D9" s="181"/>
      <c r="E9" s="181"/>
      <c r="F9" s="181"/>
      <c r="G9" s="181"/>
      <c r="H9" s="68"/>
      <c r="I9" s="66"/>
      <c r="J9" s="68"/>
      <c r="K9" s="70"/>
      <c r="L9" s="70"/>
      <c r="M9" s="70"/>
      <c r="N9" s="70"/>
      <c r="O9" s="70"/>
      <c r="P9" s="70"/>
      <c r="Q9" s="70"/>
      <c r="R9" s="70"/>
      <c r="S9" s="182" t="s">
        <v>33</v>
      </c>
      <c r="T9" s="182"/>
      <c r="U9" s="182"/>
      <c r="V9" s="182"/>
      <c r="W9" s="182"/>
      <c r="X9" s="182"/>
      <c r="Y9" s="8"/>
    </row>
    <row r="10" spans="1:25" ht="79.5" customHeight="1" x14ac:dyDescent="0.75">
      <c r="A10" s="65"/>
      <c r="B10" s="181"/>
      <c r="C10" s="181"/>
      <c r="D10" s="181"/>
      <c r="E10" s="181"/>
      <c r="F10" s="181"/>
      <c r="G10" s="181"/>
      <c r="H10" s="68"/>
      <c r="I10" s="66"/>
      <c r="J10" s="68"/>
      <c r="K10" s="71"/>
      <c r="L10" s="71"/>
      <c r="M10" s="71"/>
      <c r="N10" s="71"/>
      <c r="O10" s="66" t="s">
        <v>26</v>
      </c>
      <c r="P10" s="71"/>
      <c r="Q10" s="183" t="s">
        <v>3</v>
      </c>
      <c r="R10" s="183"/>
      <c r="S10" s="183"/>
      <c r="T10" s="183"/>
      <c r="U10" s="183"/>
      <c r="V10" s="183"/>
      <c r="W10" s="183"/>
      <c r="X10" s="183"/>
      <c r="Y10" s="8"/>
    </row>
    <row r="11" spans="1:25" ht="19.899999999999999" customHeight="1" x14ac:dyDescent="0.75">
      <c r="A11" s="65"/>
      <c r="B11" s="181"/>
      <c r="C11" s="181"/>
      <c r="D11" s="181"/>
      <c r="E11" s="181"/>
      <c r="F11" s="181"/>
      <c r="G11" s="181"/>
      <c r="H11" s="68"/>
      <c r="I11" s="66"/>
      <c r="J11" s="68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72"/>
      <c r="W11" s="73"/>
      <c r="X11" s="68"/>
      <c r="Y11" s="8"/>
    </row>
    <row r="12" spans="1:25" ht="105.75" customHeight="1" x14ac:dyDescent="0.75">
      <c r="A12" s="65"/>
      <c r="B12" s="181"/>
      <c r="C12" s="181"/>
      <c r="D12" s="181"/>
      <c r="E12" s="181"/>
      <c r="F12" s="181"/>
      <c r="G12" s="181"/>
      <c r="H12" s="68"/>
      <c r="I12" s="66"/>
      <c r="J12" s="68"/>
      <c r="K12" s="66"/>
      <c r="L12" s="66"/>
      <c r="M12" s="66"/>
      <c r="N12" s="66"/>
      <c r="O12" s="66"/>
      <c r="P12" s="66"/>
      <c r="Q12" s="76"/>
      <c r="R12" s="76"/>
      <c r="S12" s="76"/>
      <c r="T12" s="184"/>
      <c r="U12" s="184"/>
      <c r="V12" s="184"/>
      <c r="W12" s="184"/>
      <c r="X12" s="184"/>
      <c r="Y12" s="8"/>
    </row>
    <row r="13" spans="1:25" ht="51" x14ac:dyDescent="0.75">
      <c r="A13" s="65"/>
      <c r="B13" s="66"/>
      <c r="C13" s="66"/>
      <c r="D13" s="66"/>
      <c r="E13" s="66"/>
      <c r="F13" s="66"/>
      <c r="G13" s="68"/>
      <c r="H13" s="68"/>
      <c r="I13" s="66"/>
      <c r="J13" s="68"/>
      <c r="K13" s="66"/>
      <c r="L13" s="66"/>
      <c r="M13" s="66"/>
      <c r="N13" s="66"/>
      <c r="O13" s="66"/>
      <c r="P13" s="66"/>
      <c r="Q13" s="168" t="s">
        <v>98</v>
      </c>
      <c r="R13" s="168"/>
      <c r="S13" s="168"/>
      <c r="T13" s="168"/>
      <c r="U13" s="168"/>
      <c r="V13" s="168"/>
      <c r="W13" s="168"/>
      <c r="X13" s="168"/>
      <c r="Y13" s="8"/>
    </row>
    <row r="14" spans="1:25" ht="46.5" customHeight="1" x14ac:dyDescent="0.75">
      <c r="A14" s="65"/>
      <c r="B14" s="65"/>
      <c r="C14" s="65"/>
      <c r="D14" s="65"/>
      <c r="E14" s="65"/>
      <c r="F14" s="65"/>
      <c r="G14" s="72"/>
      <c r="H14" s="74"/>
      <c r="I14" s="75"/>
      <c r="J14" s="72"/>
      <c r="K14" s="65"/>
      <c r="L14" s="65"/>
      <c r="M14" s="65"/>
      <c r="N14" s="65"/>
      <c r="O14" s="65"/>
      <c r="P14" s="65"/>
      <c r="Q14" s="65"/>
      <c r="R14" s="65"/>
      <c r="S14" s="65"/>
      <c r="T14" s="168" t="s">
        <v>101</v>
      </c>
      <c r="U14" s="168"/>
      <c r="V14" s="168"/>
      <c r="W14" s="168"/>
      <c r="X14" s="168"/>
    </row>
    <row r="15" spans="1:25" ht="49.5" x14ac:dyDescent="0.65">
      <c r="A15" s="169" t="s">
        <v>27</v>
      </c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69"/>
      <c r="T15" s="169"/>
      <c r="U15" s="169"/>
      <c r="V15" s="169"/>
      <c r="W15" s="169"/>
      <c r="X15" s="169"/>
    </row>
    <row r="16" spans="1:25" ht="49.5" x14ac:dyDescent="0.65">
      <c r="A16" s="169" t="s">
        <v>105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</row>
    <row r="17" spans="1:24" ht="128.25" customHeight="1" x14ac:dyDescent="0.7">
      <c r="A17" s="66"/>
      <c r="B17" s="66"/>
      <c r="C17" s="71"/>
      <c r="D17" s="66"/>
      <c r="E17" s="66"/>
      <c r="F17" s="66"/>
      <c r="G17" s="68"/>
      <c r="H17" s="68"/>
      <c r="I17" s="66"/>
      <c r="J17" s="68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8"/>
      <c r="W17" s="73"/>
      <c r="X17" s="68"/>
    </row>
    <row r="18" spans="1:24" ht="49.5" customHeight="1" x14ac:dyDescent="0.3">
      <c r="A18" s="170" t="s">
        <v>0</v>
      </c>
      <c r="B18" s="170" t="s">
        <v>1</v>
      </c>
      <c r="C18" s="98" t="s">
        <v>5</v>
      </c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U18" s="99"/>
      <c r="V18" s="100"/>
      <c r="W18" s="176" t="s">
        <v>23</v>
      </c>
      <c r="X18" s="178" t="s">
        <v>2</v>
      </c>
    </row>
    <row r="19" spans="1:24" ht="308.25" customHeight="1" x14ac:dyDescent="0.25">
      <c r="A19" s="171"/>
      <c r="B19" s="172"/>
      <c r="C19" s="145" t="s">
        <v>481</v>
      </c>
      <c r="D19" s="146" t="s">
        <v>8</v>
      </c>
      <c r="E19" s="146" t="s">
        <v>9</v>
      </c>
      <c r="F19" s="146" t="s">
        <v>10</v>
      </c>
      <c r="G19" s="146" t="s">
        <v>11</v>
      </c>
      <c r="H19" s="146" t="s">
        <v>13</v>
      </c>
      <c r="I19" s="147" t="s">
        <v>12</v>
      </c>
      <c r="J19" s="146" t="s">
        <v>14</v>
      </c>
      <c r="K19" s="148" t="s">
        <v>408</v>
      </c>
      <c r="L19" s="148" t="s">
        <v>24</v>
      </c>
      <c r="M19" s="148" t="s">
        <v>16</v>
      </c>
      <c r="N19" s="148" t="s">
        <v>17</v>
      </c>
      <c r="O19" s="148" t="s">
        <v>18</v>
      </c>
      <c r="P19" s="148" t="s">
        <v>19</v>
      </c>
      <c r="Q19" s="148" t="s">
        <v>20</v>
      </c>
      <c r="R19" s="148" t="s">
        <v>28</v>
      </c>
      <c r="S19" s="148" t="s">
        <v>21</v>
      </c>
      <c r="T19" s="148" t="s">
        <v>25</v>
      </c>
      <c r="U19" s="148" t="s">
        <v>29</v>
      </c>
      <c r="V19" s="146" t="s">
        <v>22</v>
      </c>
      <c r="W19" s="177"/>
      <c r="X19" s="179"/>
    </row>
    <row r="20" spans="1:24" s="2" customFormat="1" ht="34.5" customHeight="1" x14ac:dyDescent="0.3">
      <c r="A20" s="30">
        <v>1</v>
      </c>
      <c r="B20" s="30">
        <v>2</v>
      </c>
      <c r="C20" s="156">
        <v>3</v>
      </c>
      <c r="D20" s="156">
        <v>4</v>
      </c>
      <c r="E20" s="156">
        <v>5</v>
      </c>
      <c r="F20" s="156">
        <v>6</v>
      </c>
      <c r="G20" s="156">
        <v>7</v>
      </c>
      <c r="H20" s="157">
        <v>8</v>
      </c>
      <c r="I20" s="157">
        <v>9</v>
      </c>
      <c r="J20" s="157">
        <v>10</v>
      </c>
      <c r="K20" s="157">
        <v>11</v>
      </c>
      <c r="L20" s="156">
        <v>12</v>
      </c>
      <c r="M20" s="158">
        <v>13</v>
      </c>
      <c r="N20" s="158">
        <v>14</v>
      </c>
      <c r="O20" s="158">
        <v>15</v>
      </c>
      <c r="P20" s="156">
        <v>16</v>
      </c>
      <c r="Q20" s="156">
        <v>17</v>
      </c>
      <c r="R20" s="156">
        <v>18</v>
      </c>
      <c r="S20" s="156">
        <v>19</v>
      </c>
      <c r="T20" s="156">
        <v>20</v>
      </c>
      <c r="U20" s="156">
        <v>21</v>
      </c>
      <c r="V20" s="157">
        <v>22</v>
      </c>
      <c r="W20" s="159">
        <v>23</v>
      </c>
      <c r="X20" s="159">
        <v>24</v>
      </c>
    </row>
    <row r="21" spans="1:24" ht="57" customHeight="1" x14ac:dyDescent="0.3">
      <c r="A21" s="31">
        <v>1</v>
      </c>
      <c r="B21" s="32" t="s">
        <v>34</v>
      </c>
      <c r="C21" s="160">
        <f>'КТ и ДТ'!F21</f>
        <v>93.333333333333329</v>
      </c>
      <c r="D21" s="156">
        <v>0</v>
      </c>
      <c r="E21" s="156">
        <v>0</v>
      </c>
      <c r="F21" s="156">
        <v>0</v>
      </c>
      <c r="G21" s="156">
        <v>0</v>
      </c>
      <c r="H21" s="161">
        <f>Равномерность!E7</f>
        <v>58238.57</v>
      </c>
      <c r="I21" s="162">
        <v>16455.000540000001</v>
      </c>
      <c r="J21" s="161">
        <f>Равномерность!H7</f>
        <v>13927.856486666666</v>
      </c>
      <c r="K21" s="163">
        <f>I21/J21*100-100</f>
        <v>18.14452967513418</v>
      </c>
      <c r="L21" s="164">
        <v>10</v>
      </c>
      <c r="M21" s="162">
        <f>'105 счет '!D16</f>
        <v>256.36335000000003</v>
      </c>
      <c r="N21" s="162">
        <f>'105 счет '!E16</f>
        <v>314.10149999999999</v>
      </c>
      <c r="O21" s="162">
        <f>'105 счет '!F16</f>
        <v>22.521998561806885</v>
      </c>
      <c r="P21" s="165">
        <v>0</v>
      </c>
      <c r="Q21" s="157">
        <v>0</v>
      </c>
      <c r="R21" s="161">
        <f>'ДТ доходы'!$I$10</f>
        <v>-5</v>
      </c>
      <c r="S21" s="156">
        <v>20</v>
      </c>
      <c r="T21" s="156">
        <v>5</v>
      </c>
      <c r="U21" s="157">
        <v>0</v>
      </c>
      <c r="V21" s="163">
        <f t="shared" ref="V21:V84" si="0">C21-D21-E21-F21-G21+L21+P21+Q21-S21+T21+R21+U21</f>
        <v>83.333333333333329</v>
      </c>
      <c r="W21" s="166">
        <f>V21/63</f>
        <v>1.3227513227513226</v>
      </c>
      <c r="X21" s="156" t="s">
        <v>339</v>
      </c>
    </row>
    <row r="22" spans="1:24" ht="36.75" customHeight="1" x14ac:dyDescent="0.3">
      <c r="A22" s="31">
        <v>2</v>
      </c>
      <c r="B22" s="32" t="s">
        <v>35</v>
      </c>
      <c r="C22" s="149">
        <f>'КТ и ДТ'!F22</f>
        <v>91.666666666666671</v>
      </c>
      <c r="D22" s="37">
        <v>0</v>
      </c>
      <c r="E22" s="37">
        <v>0</v>
      </c>
      <c r="F22" s="37">
        <v>0</v>
      </c>
      <c r="G22" s="37">
        <v>0</v>
      </c>
      <c r="H22" s="139">
        <f>Равномерность!E8</f>
        <v>29414.9</v>
      </c>
      <c r="I22" s="40">
        <v>7959.6631400000006</v>
      </c>
      <c r="J22" s="139">
        <f>Равномерность!H8</f>
        <v>7151.7456200000006</v>
      </c>
      <c r="K22" s="150">
        <f t="shared" ref="K22:K84" si="1">I22/J22*100-100</f>
        <v>11.296787706495621</v>
      </c>
      <c r="L22" s="151">
        <v>10</v>
      </c>
      <c r="M22" s="153">
        <v>1083.1412399999999</v>
      </c>
      <c r="N22" s="153">
        <v>900.14457999999991</v>
      </c>
      <c r="O22" s="153">
        <v>-16.894995153171347</v>
      </c>
      <c r="P22" s="152">
        <v>5</v>
      </c>
      <c r="Q22" s="140">
        <v>0</v>
      </c>
      <c r="R22" s="140">
        <v>10</v>
      </c>
      <c r="S22" s="37">
        <v>0</v>
      </c>
      <c r="T22" s="37">
        <v>5</v>
      </c>
      <c r="U22" s="140">
        <v>10</v>
      </c>
      <c r="V22" s="150">
        <f t="shared" si="0"/>
        <v>131.66666666666669</v>
      </c>
      <c r="W22" s="36">
        <f t="shared" ref="W22:W84" si="2">V22/63</f>
        <v>2.0899470899470902</v>
      </c>
      <c r="X22" s="37" t="s">
        <v>337</v>
      </c>
    </row>
    <row r="23" spans="1:24" ht="74.25" customHeight="1" x14ac:dyDescent="0.3">
      <c r="A23" s="31">
        <v>3</v>
      </c>
      <c r="B23" s="32" t="s">
        <v>36</v>
      </c>
      <c r="C23" s="149">
        <f>'КТ и ДТ'!F23</f>
        <v>90</v>
      </c>
      <c r="D23" s="37">
        <v>0</v>
      </c>
      <c r="E23" s="37">
        <v>0</v>
      </c>
      <c r="F23" s="37">
        <v>0</v>
      </c>
      <c r="G23" s="37">
        <v>0</v>
      </c>
      <c r="H23" s="139">
        <f>Равномерность!E9</f>
        <v>60049.66</v>
      </c>
      <c r="I23" s="40">
        <v>18130.551550000004</v>
      </c>
      <c r="J23" s="139">
        <f>Равномерность!H9</f>
        <v>13973.03615</v>
      </c>
      <c r="K23" s="150">
        <f t="shared" si="1"/>
        <v>29.753844156482785</v>
      </c>
      <c r="L23" s="151">
        <v>0</v>
      </c>
      <c r="M23" s="40">
        <f>'105 счет '!D18</f>
        <v>159.27804</v>
      </c>
      <c r="N23" s="40">
        <f>'105 счет '!E18</f>
        <v>244.43779999999998</v>
      </c>
      <c r="O23" s="40">
        <f>'105 счет '!F18</f>
        <v>53.466102420647545</v>
      </c>
      <c r="P23" s="152">
        <v>0</v>
      </c>
      <c r="Q23" s="140">
        <v>10</v>
      </c>
      <c r="R23" s="140">
        <v>-5</v>
      </c>
      <c r="S23" s="37">
        <v>0</v>
      </c>
      <c r="T23" s="37">
        <v>5</v>
      </c>
      <c r="U23" s="140">
        <v>0</v>
      </c>
      <c r="V23" s="150">
        <f t="shared" si="0"/>
        <v>100</v>
      </c>
      <c r="W23" s="36">
        <f t="shared" si="2"/>
        <v>1.5873015873015872</v>
      </c>
      <c r="X23" s="37" t="s">
        <v>339</v>
      </c>
    </row>
    <row r="24" spans="1:24" ht="37.5" x14ac:dyDescent="0.3">
      <c r="A24" s="31">
        <v>4</v>
      </c>
      <c r="B24" s="32" t="s">
        <v>37</v>
      </c>
      <c r="C24" s="149">
        <f>'КТ и ДТ'!F24</f>
        <v>91.666666666666671</v>
      </c>
      <c r="D24" s="37">
        <v>0</v>
      </c>
      <c r="E24" s="37">
        <v>0</v>
      </c>
      <c r="F24" s="37">
        <v>0</v>
      </c>
      <c r="G24" s="37">
        <v>0</v>
      </c>
      <c r="H24" s="139">
        <f>Равномерность!E10</f>
        <v>22205.69</v>
      </c>
      <c r="I24" s="40">
        <v>6986.3067999999985</v>
      </c>
      <c r="J24" s="139">
        <f>Равномерность!H10</f>
        <v>5073.1277333333337</v>
      </c>
      <c r="K24" s="150">
        <f t="shared" si="1"/>
        <v>37.712022389974351</v>
      </c>
      <c r="L24" s="37">
        <v>0</v>
      </c>
      <c r="M24" s="154">
        <f>'105 счет '!D10</f>
        <v>50.99906</v>
      </c>
      <c r="N24" s="154">
        <f>'105 счет '!E10</f>
        <v>13.133620000000001</v>
      </c>
      <c r="O24" s="154">
        <f>'105 счет '!F10</f>
        <v>-74.247329264500166</v>
      </c>
      <c r="P24" s="37">
        <v>5</v>
      </c>
      <c r="Q24" s="140">
        <v>0</v>
      </c>
      <c r="R24" s="139">
        <f>'ДТ доходы'!$I$5</f>
        <v>10</v>
      </c>
      <c r="S24" s="37">
        <v>10</v>
      </c>
      <c r="T24" s="37">
        <v>5</v>
      </c>
      <c r="U24" s="140">
        <v>20</v>
      </c>
      <c r="V24" s="150">
        <f t="shared" si="0"/>
        <v>121.66666666666667</v>
      </c>
      <c r="W24" s="36">
        <f t="shared" si="2"/>
        <v>1.9312169312169314</v>
      </c>
      <c r="X24" s="37" t="s">
        <v>337</v>
      </c>
    </row>
    <row r="25" spans="1:24" ht="51.75" customHeight="1" x14ac:dyDescent="0.3">
      <c r="A25" s="31">
        <v>5</v>
      </c>
      <c r="B25" s="32" t="s">
        <v>38</v>
      </c>
      <c r="C25" s="149">
        <f>'КТ и ДТ'!F25</f>
        <v>100</v>
      </c>
      <c r="D25" s="37">
        <v>0</v>
      </c>
      <c r="E25" s="37">
        <v>0</v>
      </c>
      <c r="F25" s="37">
        <v>0</v>
      </c>
      <c r="G25" s="37">
        <v>0</v>
      </c>
      <c r="H25" s="139">
        <f>Равномерность!E11</f>
        <v>22802.5</v>
      </c>
      <c r="I25" s="40">
        <v>5770.6881299999986</v>
      </c>
      <c r="J25" s="139">
        <f>Равномерность!H11</f>
        <v>5677.2706233333338</v>
      </c>
      <c r="K25" s="150">
        <f t="shared" si="1"/>
        <v>1.6454650987170396</v>
      </c>
      <c r="L25" s="37">
        <v>10</v>
      </c>
      <c r="M25" s="40">
        <f>'105 счет '!D19</f>
        <v>6.47295</v>
      </c>
      <c r="N25" s="40">
        <f>'105 счет '!E19</f>
        <v>5.2076799999999999</v>
      </c>
      <c r="O25" s="40">
        <f>'105 счет '!F19</f>
        <v>-19.547038058381421</v>
      </c>
      <c r="P25" s="37">
        <v>5</v>
      </c>
      <c r="Q25" s="140">
        <v>0</v>
      </c>
      <c r="R25" s="140">
        <v>-5</v>
      </c>
      <c r="S25" s="37">
        <v>0</v>
      </c>
      <c r="T25" s="37">
        <v>5</v>
      </c>
      <c r="U25" s="140">
        <v>20</v>
      </c>
      <c r="V25" s="150">
        <f t="shared" si="0"/>
        <v>135</v>
      </c>
      <c r="W25" s="36">
        <f t="shared" si="2"/>
        <v>2.1428571428571428</v>
      </c>
      <c r="X25" s="37" t="s">
        <v>337</v>
      </c>
    </row>
    <row r="26" spans="1:24" ht="37.5" x14ac:dyDescent="0.3">
      <c r="A26" s="31">
        <v>6</v>
      </c>
      <c r="B26" s="32" t="s">
        <v>39</v>
      </c>
      <c r="C26" s="149">
        <f>'КТ и ДТ'!F26</f>
        <v>98.333333333333329</v>
      </c>
      <c r="D26" s="37">
        <v>0</v>
      </c>
      <c r="E26" s="37">
        <v>0</v>
      </c>
      <c r="F26" s="37">
        <v>0</v>
      </c>
      <c r="G26" s="37">
        <v>0</v>
      </c>
      <c r="H26" s="139">
        <f>Равномерность!E12</f>
        <v>22977.38</v>
      </c>
      <c r="I26" s="40">
        <v>6692.380000000001</v>
      </c>
      <c r="J26" s="139">
        <f>Равномерность!H12</f>
        <v>5428.333333333333</v>
      </c>
      <c r="K26" s="150">
        <f t="shared" si="1"/>
        <v>23.286091495241038</v>
      </c>
      <c r="L26" s="37">
        <v>10</v>
      </c>
      <c r="M26" s="40">
        <f>'105 счет '!D20</f>
        <v>65.756509999999992</v>
      </c>
      <c r="N26" s="40">
        <f>'105 счет '!E20</f>
        <v>65.562550000000002</v>
      </c>
      <c r="O26" s="40">
        <f>'105 счет '!F20</f>
        <v>-0.29496699262170384</v>
      </c>
      <c r="P26" s="37">
        <v>5</v>
      </c>
      <c r="Q26" s="140">
        <v>0</v>
      </c>
      <c r="R26" s="140">
        <v>10</v>
      </c>
      <c r="S26" s="37">
        <v>0</v>
      </c>
      <c r="T26" s="37">
        <v>5</v>
      </c>
      <c r="U26" s="140">
        <v>20</v>
      </c>
      <c r="V26" s="150">
        <f t="shared" si="0"/>
        <v>148.33333333333331</v>
      </c>
      <c r="W26" s="36">
        <f t="shared" si="2"/>
        <v>2.354497354497354</v>
      </c>
      <c r="X26" s="37" t="s">
        <v>337</v>
      </c>
    </row>
    <row r="27" spans="1:24" ht="37.5" x14ac:dyDescent="0.3">
      <c r="A27" s="31">
        <v>7</v>
      </c>
      <c r="B27" s="32" t="s">
        <v>40</v>
      </c>
      <c r="C27" s="149">
        <f>'КТ и ДТ'!F27</f>
        <v>68.333333333333329</v>
      </c>
      <c r="D27" s="37">
        <v>0</v>
      </c>
      <c r="E27" s="37">
        <v>0</v>
      </c>
      <c r="F27" s="37">
        <v>0</v>
      </c>
      <c r="G27" s="37">
        <v>0</v>
      </c>
      <c r="H27" s="139">
        <f>Равномерность!E13</f>
        <v>25004.52</v>
      </c>
      <c r="I27" s="40">
        <v>7637.4524500000007</v>
      </c>
      <c r="J27" s="139">
        <f>Равномерность!H13</f>
        <v>5789.0225166666669</v>
      </c>
      <c r="K27" s="150">
        <f t="shared" si="1"/>
        <v>31.929914385575131</v>
      </c>
      <c r="L27" s="37">
        <v>0</v>
      </c>
      <c r="M27" s="40">
        <f>'105 счет '!D21</f>
        <v>1016.5928299999999</v>
      </c>
      <c r="N27" s="40">
        <f>'105 счет '!E21</f>
        <v>969.77978000000007</v>
      </c>
      <c r="O27" s="40">
        <f>'105 счет '!F21</f>
        <v>-4.6048967313688278</v>
      </c>
      <c r="P27" s="37">
        <v>5</v>
      </c>
      <c r="Q27" s="140">
        <v>0</v>
      </c>
      <c r="R27" s="140">
        <v>10</v>
      </c>
      <c r="S27" s="37">
        <v>0</v>
      </c>
      <c r="T27" s="37">
        <v>5</v>
      </c>
      <c r="U27" s="140">
        <v>20</v>
      </c>
      <c r="V27" s="150">
        <f t="shared" si="0"/>
        <v>108.33333333333333</v>
      </c>
      <c r="W27" s="36">
        <f t="shared" si="2"/>
        <v>1.7195767195767195</v>
      </c>
      <c r="X27" s="37" t="s">
        <v>337</v>
      </c>
    </row>
    <row r="28" spans="1:24" ht="56.25" x14ac:dyDescent="0.3">
      <c r="A28" s="31">
        <v>8</v>
      </c>
      <c r="B28" s="32" t="s">
        <v>41</v>
      </c>
      <c r="C28" s="149">
        <f>'КТ и ДТ'!F28</f>
        <v>73.333333333333329</v>
      </c>
      <c r="D28" s="37">
        <v>0</v>
      </c>
      <c r="E28" s="37">
        <v>0</v>
      </c>
      <c r="F28" s="37">
        <v>0</v>
      </c>
      <c r="G28" s="37">
        <v>0</v>
      </c>
      <c r="H28" s="139">
        <f>Равномерность!E14</f>
        <v>45279.12</v>
      </c>
      <c r="I28" s="40">
        <v>14513.204090000003</v>
      </c>
      <c r="J28" s="139">
        <f>Равномерность!H14</f>
        <v>10255.305303333333</v>
      </c>
      <c r="K28" s="150">
        <f t="shared" si="1"/>
        <v>41.518986131819048</v>
      </c>
      <c r="L28" s="37">
        <v>0</v>
      </c>
      <c r="M28" s="40">
        <f>'105 счет '!D22</f>
        <v>230.46787</v>
      </c>
      <c r="N28" s="40">
        <f>'105 счет '!E22</f>
        <v>440.95148</v>
      </c>
      <c r="O28" s="40">
        <f>'105 счет '!F22</f>
        <v>91.328830348455952</v>
      </c>
      <c r="P28" s="37">
        <v>0</v>
      </c>
      <c r="Q28" s="140">
        <v>0</v>
      </c>
      <c r="R28" s="140">
        <v>5</v>
      </c>
      <c r="S28" s="37">
        <v>20</v>
      </c>
      <c r="T28" s="37">
        <v>5</v>
      </c>
      <c r="U28" s="140">
        <v>0</v>
      </c>
      <c r="V28" s="150">
        <f t="shared" si="0"/>
        <v>63.333333333333329</v>
      </c>
      <c r="W28" s="36">
        <f t="shared" si="2"/>
        <v>1.0052910052910051</v>
      </c>
      <c r="X28" s="38" t="s">
        <v>360</v>
      </c>
    </row>
    <row r="29" spans="1:24" ht="37.5" x14ac:dyDescent="0.3">
      <c r="A29" s="31">
        <v>9</v>
      </c>
      <c r="B29" s="32" t="s">
        <v>42</v>
      </c>
      <c r="C29" s="149">
        <f>'КТ и ДТ'!F29</f>
        <v>91.666666666666671</v>
      </c>
      <c r="D29" s="37">
        <v>0</v>
      </c>
      <c r="E29" s="37">
        <v>0</v>
      </c>
      <c r="F29" s="37">
        <v>0</v>
      </c>
      <c r="G29" s="37">
        <v>0</v>
      </c>
      <c r="H29" s="139">
        <f>Равномерность!E15</f>
        <v>35740.54</v>
      </c>
      <c r="I29" s="40">
        <v>13747.04074</v>
      </c>
      <c r="J29" s="139">
        <f>Равномерность!H15</f>
        <v>7331.1664200000005</v>
      </c>
      <c r="K29" s="150">
        <f t="shared" si="1"/>
        <v>87.515054937192389</v>
      </c>
      <c r="L29" s="37">
        <v>0</v>
      </c>
      <c r="M29" s="40">
        <f>'105 счет '!D23</f>
        <v>1324.6823100000001</v>
      </c>
      <c r="N29" s="40">
        <f>'105 счет '!E23</f>
        <v>1390.3772200000001</v>
      </c>
      <c r="O29" s="40">
        <f>'105 счет '!F23</f>
        <v>4.9592954857229072</v>
      </c>
      <c r="P29" s="37">
        <v>5</v>
      </c>
      <c r="Q29" s="140">
        <v>0</v>
      </c>
      <c r="R29" s="140">
        <v>5</v>
      </c>
      <c r="S29" s="37">
        <v>0</v>
      </c>
      <c r="T29" s="37">
        <v>5</v>
      </c>
      <c r="U29" s="140">
        <v>-10</v>
      </c>
      <c r="V29" s="150">
        <f t="shared" si="0"/>
        <v>96.666666666666671</v>
      </c>
      <c r="W29" s="36">
        <f t="shared" si="2"/>
        <v>1.5343915343915344</v>
      </c>
      <c r="X29" s="37" t="s">
        <v>339</v>
      </c>
    </row>
    <row r="30" spans="1:24" s="4" customFormat="1" ht="37.5" x14ac:dyDescent="0.3">
      <c r="A30" s="31">
        <v>10</v>
      </c>
      <c r="B30" s="39" t="s">
        <v>43</v>
      </c>
      <c r="C30" s="149">
        <f>'КТ и ДТ'!F30</f>
        <v>103.33333333333333</v>
      </c>
      <c r="D30" s="37">
        <v>0</v>
      </c>
      <c r="E30" s="37">
        <v>0</v>
      </c>
      <c r="F30" s="37">
        <v>0</v>
      </c>
      <c r="G30" s="37">
        <v>0</v>
      </c>
      <c r="H30" s="139">
        <f>Равномерность!E16</f>
        <v>33541.35</v>
      </c>
      <c r="I30" s="40">
        <v>8872.6449299999986</v>
      </c>
      <c r="J30" s="139">
        <f>Равномерность!H16</f>
        <v>8222.9016900000006</v>
      </c>
      <c r="K30" s="150">
        <f t="shared" si="1"/>
        <v>7.9016296739891771</v>
      </c>
      <c r="L30" s="37">
        <v>10</v>
      </c>
      <c r="M30" s="40">
        <f>'105 счет '!D24</f>
        <v>2.5270799999999998</v>
      </c>
      <c r="N30" s="40">
        <f>'105 счет '!E24</f>
        <v>1.1359999999999999</v>
      </c>
      <c r="O30" s="40">
        <f>'105 счет '!F24</f>
        <v>-55.046931636513285</v>
      </c>
      <c r="P30" s="37">
        <v>5</v>
      </c>
      <c r="Q30" s="140">
        <v>0</v>
      </c>
      <c r="R30" s="140">
        <v>5</v>
      </c>
      <c r="S30" s="37">
        <v>0</v>
      </c>
      <c r="T30" s="37">
        <v>5</v>
      </c>
      <c r="U30" s="140">
        <v>0</v>
      </c>
      <c r="V30" s="150">
        <f t="shared" si="0"/>
        <v>128.33333333333331</v>
      </c>
      <c r="W30" s="36">
        <f t="shared" si="2"/>
        <v>2.0370370370370368</v>
      </c>
      <c r="X30" s="37" t="s">
        <v>337</v>
      </c>
    </row>
    <row r="31" spans="1:24" s="4" customFormat="1" ht="37.5" customHeight="1" x14ac:dyDescent="0.3">
      <c r="A31" s="31">
        <v>11</v>
      </c>
      <c r="B31" s="41" t="s">
        <v>44</v>
      </c>
      <c r="C31" s="149">
        <f>'КТ и ДТ'!F31</f>
        <v>100</v>
      </c>
      <c r="D31" s="37">
        <v>0</v>
      </c>
      <c r="E31" s="37">
        <v>0</v>
      </c>
      <c r="F31" s="37">
        <v>0</v>
      </c>
      <c r="G31" s="37">
        <v>0</v>
      </c>
      <c r="H31" s="139">
        <f>Равномерность!E17</f>
        <v>71645.73</v>
      </c>
      <c r="I31" s="40">
        <v>23902.083119999996</v>
      </c>
      <c r="J31" s="139">
        <f>Равномерность!H17</f>
        <v>15914.54896</v>
      </c>
      <c r="K31" s="150">
        <f t="shared" si="1"/>
        <v>50.190138470628682</v>
      </c>
      <c r="L31" s="37">
        <v>0</v>
      </c>
      <c r="M31" s="40">
        <f>'105 счет '!D25</f>
        <v>1370.19802</v>
      </c>
      <c r="N31" s="40">
        <f>'105 счет '!E25</f>
        <v>1560.53819</v>
      </c>
      <c r="O31" s="40">
        <f>'105 счет '!F25</f>
        <v>13.891435195622304</v>
      </c>
      <c r="P31" s="37">
        <v>0</v>
      </c>
      <c r="Q31" s="140">
        <v>0</v>
      </c>
      <c r="R31" s="140">
        <v>-5</v>
      </c>
      <c r="S31" s="37">
        <v>0</v>
      </c>
      <c r="T31" s="37">
        <v>5</v>
      </c>
      <c r="U31" s="140">
        <v>-10</v>
      </c>
      <c r="V31" s="150">
        <f t="shared" si="0"/>
        <v>90</v>
      </c>
      <c r="W31" s="36">
        <f t="shared" si="2"/>
        <v>1.4285714285714286</v>
      </c>
      <c r="X31" s="37" t="s">
        <v>339</v>
      </c>
    </row>
    <row r="32" spans="1:24" s="4" customFormat="1" ht="39" customHeight="1" x14ac:dyDescent="0.3">
      <c r="A32" s="31">
        <v>12</v>
      </c>
      <c r="B32" s="39" t="s">
        <v>45</v>
      </c>
      <c r="C32" s="149">
        <f>'КТ и ДТ'!F32</f>
        <v>96.666666666666671</v>
      </c>
      <c r="D32" s="37">
        <v>0</v>
      </c>
      <c r="E32" s="37">
        <v>0</v>
      </c>
      <c r="F32" s="37">
        <v>0</v>
      </c>
      <c r="G32" s="37">
        <v>0</v>
      </c>
      <c r="H32" s="139">
        <f>Равномерность!E18</f>
        <v>28120.55</v>
      </c>
      <c r="I32" s="40">
        <v>8785.8561599999994</v>
      </c>
      <c r="J32" s="139">
        <f>Равномерность!H18</f>
        <v>6444.8979466666669</v>
      </c>
      <c r="K32" s="150">
        <f t="shared" si="1"/>
        <v>36.32265759218248</v>
      </c>
      <c r="L32" s="37">
        <v>0</v>
      </c>
      <c r="M32" s="40">
        <f>'105 счет '!D15</f>
        <v>676.06842000000006</v>
      </c>
      <c r="N32" s="40">
        <f>'105 счет '!E15</f>
        <v>854.67393000000004</v>
      </c>
      <c r="O32" s="40">
        <f>'105 счет '!F15</f>
        <v>26.418259560178832</v>
      </c>
      <c r="P32" s="37">
        <v>0</v>
      </c>
      <c r="Q32" s="140">
        <v>0</v>
      </c>
      <c r="R32" s="140">
        <v>10</v>
      </c>
      <c r="S32" s="37">
        <v>0</v>
      </c>
      <c r="T32" s="37">
        <v>5</v>
      </c>
      <c r="U32" s="140">
        <v>20</v>
      </c>
      <c r="V32" s="150">
        <f t="shared" si="0"/>
        <v>131.66666666666669</v>
      </c>
      <c r="W32" s="36">
        <f t="shared" si="2"/>
        <v>2.0899470899470902</v>
      </c>
      <c r="X32" s="37" t="s">
        <v>337</v>
      </c>
    </row>
    <row r="33" spans="1:24" s="4" customFormat="1" ht="37.5" x14ac:dyDescent="0.3">
      <c r="A33" s="31">
        <v>13</v>
      </c>
      <c r="B33" s="39" t="s">
        <v>46</v>
      </c>
      <c r="C33" s="149">
        <f>'КТ и ДТ'!F33</f>
        <v>90</v>
      </c>
      <c r="D33" s="37">
        <v>0</v>
      </c>
      <c r="E33" s="37">
        <v>0</v>
      </c>
      <c r="F33" s="37">
        <v>0</v>
      </c>
      <c r="G33" s="37">
        <v>0</v>
      </c>
      <c r="H33" s="139">
        <f>Равномерность!E19</f>
        <v>109817.05</v>
      </c>
      <c r="I33" s="40">
        <v>34327.050000000003</v>
      </c>
      <c r="J33" s="139">
        <f>Равномерность!H19</f>
        <v>25163.333333333332</v>
      </c>
      <c r="K33" s="150">
        <f t="shared" si="1"/>
        <v>36.416942641409463</v>
      </c>
      <c r="L33" s="37">
        <v>0</v>
      </c>
      <c r="M33" s="40">
        <f>'105 счет '!D8</f>
        <v>37.971519999999998</v>
      </c>
      <c r="N33" s="40">
        <f>'105 счет '!E8</f>
        <v>39.431989999999999</v>
      </c>
      <c r="O33" s="40">
        <f>'105 счет '!F8</f>
        <v>3.846224749496467</v>
      </c>
      <c r="P33" s="37">
        <v>5</v>
      </c>
      <c r="Q33" s="140">
        <v>0</v>
      </c>
      <c r="R33" s="140">
        <v>-5</v>
      </c>
      <c r="S33" s="37">
        <v>0</v>
      </c>
      <c r="T33" s="37">
        <v>5</v>
      </c>
      <c r="U33" s="140">
        <v>0</v>
      </c>
      <c r="V33" s="150">
        <f t="shared" si="0"/>
        <v>95</v>
      </c>
      <c r="W33" s="36">
        <f t="shared" si="2"/>
        <v>1.5079365079365079</v>
      </c>
      <c r="X33" s="37" t="s">
        <v>339</v>
      </c>
    </row>
    <row r="34" spans="1:24" s="4" customFormat="1" ht="37.5" x14ac:dyDescent="0.3">
      <c r="A34" s="31">
        <v>14</v>
      </c>
      <c r="B34" s="39" t="s">
        <v>47</v>
      </c>
      <c r="C34" s="149">
        <f>'КТ и ДТ'!F34</f>
        <v>100</v>
      </c>
      <c r="D34" s="37">
        <v>0</v>
      </c>
      <c r="E34" s="37">
        <v>0</v>
      </c>
      <c r="F34" s="37">
        <v>0</v>
      </c>
      <c r="G34" s="37">
        <v>0</v>
      </c>
      <c r="H34" s="139">
        <f>Равномерность!E20</f>
        <v>18109.91</v>
      </c>
      <c r="I34" s="40">
        <v>5400.7446199999995</v>
      </c>
      <c r="J34" s="139">
        <f>Равномерность!H20</f>
        <v>4236.3884600000001</v>
      </c>
      <c r="K34" s="150">
        <f t="shared" si="1"/>
        <v>27.4846410095263</v>
      </c>
      <c r="L34" s="37">
        <v>0</v>
      </c>
      <c r="M34" s="40">
        <f>'105 счет '!D26</f>
        <v>44.703540000000004</v>
      </c>
      <c r="N34" s="40">
        <f>'105 счет '!E26</f>
        <v>69.943119999999993</v>
      </c>
      <c r="O34" s="40">
        <f>'105 счет '!F26</f>
        <v>56.459913465466009</v>
      </c>
      <c r="P34" s="37">
        <v>0</v>
      </c>
      <c r="Q34" s="140">
        <v>0</v>
      </c>
      <c r="R34" s="140">
        <v>10</v>
      </c>
      <c r="S34" s="37">
        <v>0</v>
      </c>
      <c r="T34" s="37">
        <v>5</v>
      </c>
      <c r="U34" s="140">
        <v>20</v>
      </c>
      <c r="V34" s="150">
        <f t="shared" si="0"/>
        <v>135</v>
      </c>
      <c r="W34" s="36">
        <f t="shared" si="2"/>
        <v>2.1428571428571428</v>
      </c>
      <c r="X34" s="37" t="s">
        <v>337</v>
      </c>
    </row>
    <row r="35" spans="1:24" s="4" customFormat="1" ht="37.5" x14ac:dyDescent="0.3">
      <c r="A35" s="31">
        <v>15</v>
      </c>
      <c r="B35" s="42" t="s">
        <v>48</v>
      </c>
      <c r="C35" s="149">
        <f>'КТ и ДТ'!F35</f>
        <v>96.666666666666671</v>
      </c>
      <c r="D35" s="37">
        <v>0</v>
      </c>
      <c r="E35" s="37">
        <v>0</v>
      </c>
      <c r="F35" s="37">
        <v>0</v>
      </c>
      <c r="G35" s="37">
        <v>0</v>
      </c>
      <c r="H35" s="139">
        <f>Равномерность!E21</f>
        <v>61402.97</v>
      </c>
      <c r="I35" s="40">
        <v>16511.957760000005</v>
      </c>
      <c r="J35" s="139">
        <f>Равномерность!H21</f>
        <v>14963.670746666665</v>
      </c>
      <c r="K35" s="150">
        <f t="shared" si="1"/>
        <v>10.346973276448495</v>
      </c>
      <c r="L35" s="37">
        <v>10</v>
      </c>
      <c r="M35" s="40">
        <f>'105 счет '!D27</f>
        <v>320.63729000000001</v>
      </c>
      <c r="N35" s="40">
        <f>'105 счет '!E27</f>
        <v>317.62395000000004</v>
      </c>
      <c r="O35" s="40">
        <f>'105 счет '!F27</f>
        <v>-0.93979711467745097</v>
      </c>
      <c r="P35" s="37">
        <v>5</v>
      </c>
      <c r="Q35" s="140">
        <v>0</v>
      </c>
      <c r="R35" s="140">
        <v>5</v>
      </c>
      <c r="S35" s="37">
        <v>10</v>
      </c>
      <c r="T35" s="37">
        <v>5</v>
      </c>
      <c r="U35" s="140">
        <v>-10</v>
      </c>
      <c r="V35" s="150">
        <f t="shared" si="0"/>
        <v>101.66666666666667</v>
      </c>
      <c r="W35" s="36">
        <f t="shared" si="2"/>
        <v>1.6137566137566137</v>
      </c>
      <c r="X35" s="37" t="s">
        <v>337</v>
      </c>
    </row>
    <row r="36" spans="1:24" s="4" customFormat="1" ht="37.5" x14ac:dyDescent="0.3">
      <c r="A36" s="83">
        <v>16</v>
      </c>
      <c r="B36" s="39" t="s">
        <v>49</v>
      </c>
      <c r="C36" s="149">
        <f>'КТ и ДТ'!F36</f>
        <v>76.666666666666671</v>
      </c>
      <c r="D36" s="37">
        <v>0</v>
      </c>
      <c r="E36" s="37">
        <v>10</v>
      </c>
      <c r="F36" s="37">
        <v>0</v>
      </c>
      <c r="G36" s="37">
        <v>0</v>
      </c>
      <c r="H36" s="139">
        <f>Равномерность!E22</f>
        <v>24780.76</v>
      </c>
      <c r="I36" s="40">
        <v>7980.5708299999969</v>
      </c>
      <c r="J36" s="139">
        <f>Равномерность!H22</f>
        <v>5600.0630566666669</v>
      </c>
      <c r="K36" s="150">
        <f t="shared" si="1"/>
        <v>42.508588729182691</v>
      </c>
      <c r="L36" s="37">
        <v>0</v>
      </c>
      <c r="M36" s="40">
        <f>'105 счет '!D28</f>
        <v>1020.87248</v>
      </c>
      <c r="N36" s="40">
        <f>'105 счет '!E28</f>
        <v>2004.87879</v>
      </c>
      <c r="O36" s="40">
        <f>'105 счет '!F28</f>
        <v>96.388758564634827</v>
      </c>
      <c r="P36" s="37">
        <v>0</v>
      </c>
      <c r="Q36" s="140">
        <v>0</v>
      </c>
      <c r="R36" s="140">
        <v>-5</v>
      </c>
      <c r="S36" s="37">
        <v>0</v>
      </c>
      <c r="T36" s="37">
        <v>5</v>
      </c>
      <c r="U36" s="140">
        <v>-10</v>
      </c>
      <c r="V36" s="150">
        <f t="shared" si="0"/>
        <v>56.666666666666671</v>
      </c>
      <c r="W36" s="40">
        <f t="shared" si="2"/>
        <v>0.89947089947089953</v>
      </c>
      <c r="X36" s="37" t="s">
        <v>345</v>
      </c>
    </row>
    <row r="37" spans="1:24" s="4" customFormat="1" ht="37.5" x14ac:dyDescent="0.3">
      <c r="A37" s="31">
        <v>17</v>
      </c>
      <c r="B37" s="39" t="s">
        <v>50</v>
      </c>
      <c r="C37" s="149">
        <f>'КТ и ДТ'!F37</f>
        <v>78.333333333333329</v>
      </c>
      <c r="D37" s="37">
        <v>0</v>
      </c>
      <c r="E37" s="37">
        <v>0</v>
      </c>
      <c r="F37" s="37">
        <v>0</v>
      </c>
      <c r="G37" s="37">
        <v>0</v>
      </c>
      <c r="H37" s="139">
        <f>Равномерность!E23</f>
        <v>17951.91</v>
      </c>
      <c r="I37" s="40">
        <v>7093.5709900000002</v>
      </c>
      <c r="J37" s="139">
        <f>Равномерность!H23</f>
        <v>3619.4463366666664</v>
      </c>
      <c r="K37" s="150">
        <f t="shared" si="1"/>
        <v>95.984974777463719</v>
      </c>
      <c r="L37" s="37">
        <v>0</v>
      </c>
      <c r="M37" s="40">
        <f>'105 счет '!D29</f>
        <v>4.7192499999999997</v>
      </c>
      <c r="N37" s="40">
        <f>'105 счет '!E29</f>
        <v>46.683150000000005</v>
      </c>
      <c r="O37" s="40">
        <f>'105 счет '!F29</f>
        <v>889.2069714467342</v>
      </c>
      <c r="P37" s="37">
        <v>0</v>
      </c>
      <c r="Q37" s="140">
        <v>0</v>
      </c>
      <c r="R37" s="140">
        <v>10</v>
      </c>
      <c r="S37" s="37">
        <v>0</v>
      </c>
      <c r="T37" s="37">
        <v>5</v>
      </c>
      <c r="U37" s="140">
        <v>0</v>
      </c>
      <c r="V37" s="150">
        <f t="shared" si="0"/>
        <v>93.333333333333329</v>
      </c>
      <c r="W37" s="36">
        <f t="shared" si="2"/>
        <v>1.4814814814814814</v>
      </c>
      <c r="X37" s="37" t="s">
        <v>339</v>
      </c>
    </row>
    <row r="38" spans="1:24" s="4" customFormat="1" ht="37.5" x14ac:dyDescent="0.3">
      <c r="A38" s="31">
        <v>18</v>
      </c>
      <c r="B38" s="39" t="s">
        <v>51</v>
      </c>
      <c r="C38" s="149">
        <f>'КТ и ДТ'!F38</f>
        <v>81.666666666666671</v>
      </c>
      <c r="D38" s="37">
        <v>0</v>
      </c>
      <c r="E38" s="37">
        <v>0</v>
      </c>
      <c r="F38" s="37">
        <v>0</v>
      </c>
      <c r="G38" s="37">
        <v>0</v>
      </c>
      <c r="H38" s="139">
        <f>Равномерность!E24</f>
        <v>47101.21</v>
      </c>
      <c r="I38" s="40">
        <v>14958.40151</v>
      </c>
      <c r="J38" s="139">
        <f>Равномерность!H24</f>
        <v>10714.269496666666</v>
      </c>
      <c r="K38" s="150">
        <f t="shared" si="1"/>
        <v>39.611958749532391</v>
      </c>
      <c r="L38" s="37">
        <v>0</v>
      </c>
      <c r="M38" s="40">
        <f>'105 счет '!D9</f>
        <v>153.8656</v>
      </c>
      <c r="N38" s="40">
        <f>'105 счет '!E9</f>
        <v>93.80261999999999</v>
      </c>
      <c r="O38" s="40">
        <f>'105 счет '!F9</f>
        <v>-39.036002849239857</v>
      </c>
      <c r="P38" s="37">
        <v>5</v>
      </c>
      <c r="Q38" s="140">
        <v>0</v>
      </c>
      <c r="R38" s="140">
        <v>10</v>
      </c>
      <c r="S38" s="37">
        <v>0</v>
      </c>
      <c r="T38" s="37">
        <v>5</v>
      </c>
      <c r="U38" s="140">
        <v>-10</v>
      </c>
      <c r="V38" s="150">
        <f t="shared" si="0"/>
        <v>91.666666666666671</v>
      </c>
      <c r="W38" s="36">
        <f t="shared" si="2"/>
        <v>1.4550264550264551</v>
      </c>
      <c r="X38" s="37" t="s">
        <v>339</v>
      </c>
    </row>
    <row r="39" spans="1:24" s="4" customFormat="1" ht="56.25" x14ac:dyDescent="0.3">
      <c r="A39" s="31">
        <v>19</v>
      </c>
      <c r="B39" s="39" t="s">
        <v>52</v>
      </c>
      <c r="C39" s="149">
        <f>'КТ и ДТ'!F39</f>
        <v>71.666666666666671</v>
      </c>
      <c r="D39" s="37">
        <v>0</v>
      </c>
      <c r="E39" s="37">
        <v>0</v>
      </c>
      <c r="F39" s="37">
        <v>0</v>
      </c>
      <c r="G39" s="37">
        <v>0</v>
      </c>
      <c r="H39" s="139">
        <f>Равномерность!E25</f>
        <v>42596.4</v>
      </c>
      <c r="I39" s="40">
        <v>14063.657170000002</v>
      </c>
      <c r="J39" s="139">
        <f>Равномерность!H25</f>
        <v>9510.9142766666664</v>
      </c>
      <c r="K39" s="150">
        <f t="shared" si="1"/>
        <v>47.868614529548239</v>
      </c>
      <c r="L39" s="37">
        <v>0</v>
      </c>
      <c r="M39" s="40">
        <f>'105 счет '!D30</f>
        <v>423.25193000000002</v>
      </c>
      <c r="N39" s="40">
        <f>'105 счет '!E30</f>
        <v>408.59431999999998</v>
      </c>
      <c r="O39" s="40">
        <f>'105 счет '!F30</f>
        <v>-3.4630934819364043</v>
      </c>
      <c r="P39" s="37">
        <v>5</v>
      </c>
      <c r="Q39" s="140">
        <v>0</v>
      </c>
      <c r="R39" s="140">
        <v>10</v>
      </c>
      <c r="S39" s="37">
        <v>10</v>
      </c>
      <c r="T39" s="37">
        <v>5</v>
      </c>
      <c r="U39" s="140">
        <v>0</v>
      </c>
      <c r="V39" s="150">
        <f t="shared" si="0"/>
        <v>81.666666666666671</v>
      </c>
      <c r="W39" s="36">
        <f t="shared" si="2"/>
        <v>1.2962962962962963</v>
      </c>
      <c r="X39" s="38" t="s">
        <v>360</v>
      </c>
    </row>
    <row r="40" spans="1:24" s="4" customFormat="1" ht="37.5" x14ac:dyDescent="0.3">
      <c r="A40" s="31">
        <v>20</v>
      </c>
      <c r="B40" s="39" t="s">
        <v>53</v>
      </c>
      <c r="C40" s="149">
        <f>'КТ и ДТ'!F40</f>
        <v>103.33333333333333</v>
      </c>
      <c r="D40" s="37">
        <v>0</v>
      </c>
      <c r="E40" s="37">
        <v>0</v>
      </c>
      <c r="F40" s="37">
        <v>0</v>
      </c>
      <c r="G40" s="37">
        <v>0</v>
      </c>
      <c r="H40" s="139">
        <f>Равномерность!E26</f>
        <v>26985.83</v>
      </c>
      <c r="I40" s="40">
        <v>8387.9440600000016</v>
      </c>
      <c r="J40" s="139">
        <f>Равномерность!H26</f>
        <v>6199.2953133333331</v>
      </c>
      <c r="K40" s="150">
        <f t="shared" si="1"/>
        <v>35.304798949638069</v>
      </c>
      <c r="L40" s="37">
        <v>0</v>
      </c>
      <c r="M40" s="40">
        <f>'105 счет '!D31</f>
        <v>340.71960999999999</v>
      </c>
      <c r="N40" s="40">
        <f>'105 счет '!E31</f>
        <v>339.99928000000006</v>
      </c>
      <c r="O40" s="40">
        <f>'105 счет '!F31</f>
        <v>-0.21141430632652258</v>
      </c>
      <c r="P40" s="37">
        <v>5</v>
      </c>
      <c r="Q40" s="140">
        <v>0</v>
      </c>
      <c r="R40" s="140">
        <v>0</v>
      </c>
      <c r="S40" s="37">
        <v>0</v>
      </c>
      <c r="T40" s="37">
        <v>5</v>
      </c>
      <c r="U40" s="140">
        <v>20</v>
      </c>
      <c r="V40" s="150">
        <f t="shared" si="0"/>
        <v>133.33333333333331</v>
      </c>
      <c r="W40" s="36">
        <f t="shared" si="2"/>
        <v>2.1164021164021163</v>
      </c>
      <c r="X40" s="37" t="s">
        <v>337</v>
      </c>
    </row>
    <row r="41" spans="1:24" s="4" customFormat="1" ht="37.5" x14ac:dyDescent="0.3">
      <c r="A41" s="31">
        <v>21</v>
      </c>
      <c r="B41" s="39" t="s">
        <v>54</v>
      </c>
      <c r="C41" s="149">
        <f>'КТ и ДТ'!F41</f>
        <v>80</v>
      </c>
      <c r="D41" s="37">
        <v>0</v>
      </c>
      <c r="E41" s="37">
        <v>0</v>
      </c>
      <c r="F41" s="37">
        <v>0</v>
      </c>
      <c r="G41" s="37">
        <v>0</v>
      </c>
      <c r="H41" s="139">
        <f>Равномерность!E27</f>
        <v>20866.810000000001</v>
      </c>
      <c r="I41" s="40">
        <v>6616.0980200000013</v>
      </c>
      <c r="J41" s="139">
        <f>Равномерность!H27</f>
        <v>4750.2373266666664</v>
      </c>
      <c r="K41" s="150">
        <f t="shared" si="1"/>
        <v>39.279315221975338</v>
      </c>
      <c r="L41" s="37">
        <v>0</v>
      </c>
      <c r="M41" s="40">
        <f>'105 счет '!D32</f>
        <v>185.47212999999999</v>
      </c>
      <c r="N41" s="40">
        <f>'105 счет '!E32</f>
        <v>184.99441000000002</v>
      </c>
      <c r="O41" s="40">
        <f>'105 счет '!F32</f>
        <v>-0.25756969524207041</v>
      </c>
      <c r="P41" s="37">
        <v>5</v>
      </c>
      <c r="Q41" s="140">
        <v>5</v>
      </c>
      <c r="R41" s="140">
        <v>10</v>
      </c>
      <c r="S41" s="37">
        <v>10</v>
      </c>
      <c r="T41" s="37">
        <v>5</v>
      </c>
      <c r="U41" s="140">
        <v>-10</v>
      </c>
      <c r="V41" s="150">
        <f t="shared" si="0"/>
        <v>85</v>
      </c>
      <c r="W41" s="36">
        <f t="shared" si="2"/>
        <v>1.3492063492063493</v>
      </c>
      <c r="X41" s="37" t="s">
        <v>339</v>
      </c>
    </row>
    <row r="42" spans="1:24" s="5" customFormat="1" ht="57" customHeight="1" x14ac:dyDescent="0.3">
      <c r="A42" s="31">
        <v>22</v>
      </c>
      <c r="B42" s="39" t="s">
        <v>55</v>
      </c>
      <c r="C42" s="149">
        <f>'КТ и ДТ'!F42</f>
        <v>86.666666666666671</v>
      </c>
      <c r="D42" s="37">
        <v>0</v>
      </c>
      <c r="E42" s="37">
        <v>0</v>
      </c>
      <c r="F42" s="37">
        <v>0</v>
      </c>
      <c r="G42" s="37">
        <v>0</v>
      </c>
      <c r="H42" s="139">
        <f>Равномерность!E28</f>
        <v>20741.72</v>
      </c>
      <c r="I42" s="40">
        <v>5411.0103100000015</v>
      </c>
      <c r="J42" s="139">
        <f>Равномерность!H28</f>
        <v>5110.2365633333329</v>
      </c>
      <c r="K42" s="150">
        <f t="shared" si="1"/>
        <v>5.885710826476469</v>
      </c>
      <c r="L42" s="37">
        <v>10</v>
      </c>
      <c r="M42" s="40">
        <f>'105 счет '!D33</f>
        <v>961.07985999999994</v>
      </c>
      <c r="N42" s="40">
        <f>'105 счет '!E33</f>
        <v>1406.3784800000001</v>
      </c>
      <c r="O42" s="40">
        <f>'105 счет '!F33</f>
        <v>46.333154874351457</v>
      </c>
      <c r="P42" s="37">
        <v>0</v>
      </c>
      <c r="Q42" s="140">
        <v>0</v>
      </c>
      <c r="R42" s="140">
        <v>10</v>
      </c>
      <c r="S42" s="37">
        <v>0</v>
      </c>
      <c r="T42" s="37">
        <v>5</v>
      </c>
      <c r="U42" s="140">
        <v>-10</v>
      </c>
      <c r="V42" s="150">
        <f t="shared" si="0"/>
        <v>101.66666666666667</v>
      </c>
      <c r="W42" s="36">
        <f t="shared" si="2"/>
        <v>1.6137566137566137</v>
      </c>
      <c r="X42" s="38" t="s">
        <v>337</v>
      </c>
    </row>
    <row r="43" spans="1:24" s="4" customFormat="1" ht="41.25" customHeight="1" x14ac:dyDescent="0.3">
      <c r="A43" s="31">
        <v>23</v>
      </c>
      <c r="B43" s="39" t="s">
        <v>56</v>
      </c>
      <c r="C43" s="149">
        <f>'КТ и ДТ'!F43</f>
        <v>101.66666666666667</v>
      </c>
      <c r="D43" s="37">
        <v>0</v>
      </c>
      <c r="E43" s="37">
        <v>0</v>
      </c>
      <c r="F43" s="37">
        <v>0</v>
      </c>
      <c r="G43" s="37">
        <v>0</v>
      </c>
      <c r="H43" s="139">
        <f>Равномерность!E29</f>
        <v>19597.490000000002</v>
      </c>
      <c r="I43" s="40">
        <v>5072.369490000001</v>
      </c>
      <c r="J43" s="139">
        <f>Равномерность!H29</f>
        <v>4841.7068366666672</v>
      </c>
      <c r="K43" s="150">
        <f t="shared" si="1"/>
        <v>4.7640772379381957</v>
      </c>
      <c r="L43" s="37">
        <v>10</v>
      </c>
      <c r="M43" s="40">
        <f>'105 счет '!D34</f>
        <v>88.754469999999998</v>
      </c>
      <c r="N43" s="40">
        <f>'105 счет '!E34</f>
        <v>88.454119999999989</v>
      </c>
      <c r="O43" s="40">
        <f>'105 счет '!F34</f>
        <v>-0.33840549101358924</v>
      </c>
      <c r="P43" s="37">
        <v>5</v>
      </c>
      <c r="Q43" s="140">
        <v>0</v>
      </c>
      <c r="R43" s="140">
        <v>10</v>
      </c>
      <c r="S43" s="37">
        <v>0</v>
      </c>
      <c r="T43" s="37">
        <v>5</v>
      </c>
      <c r="U43" s="140">
        <v>20</v>
      </c>
      <c r="V43" s="150">
        <f t="shared" si="0"/>
        <v>151.66666666666669</v>
      </c>
      <c r="W43" s="36">
        <f t="shared" si="2"/>
        <v>2.4074074074074079</v>
      </c>
      <c r="X43" s="38" t="s">
        <v>337</v>
      </c>
    </row>
    <row r="44" spans="1:24" s="4" customFormat="1" ht="42.75" customHeight="1" x14ac:dyDescent="0.3">
      <c r="A44" s="31">
        <v>24</v>
      </c>
      <c r="B44" s="39" t="s">
        <v>57</v>
      </c>
      <c r="C44" s="149">
        <f>'КТ и ДТ'!F44</f>
        <v>103.33333333333333</v>
      </c>
      <c r="D44" s="37">
        <v>0</v>
      </c>
      <c r="E44" s="37">
        <v>0</v>
      </c>
      <c r="F44" s="37">
        <v>0</v>
      </c>
      <c r="G44" s="37">
        <v>0</v>
      </c>
      <c r="H44" s="139">
        <f>Равномерность!E30</f>
        <v>21628.61</v>
      </c>
      <c r="I44" s="40">
        <v>6266.7792000000009</v>
      </c>
      <c r="J44" s="139">
        <f>Равномерность!H30</f>
        <v>5120.6102666666666</v>
      </c>
      <c r="K44" s="150">
        <f t="shared" si="1"/>
        <v>22.383444035850218</v>
      </c>
      <c r="L44" s="37">
        <v>10</v>
      </c>
      <c r="M44" s="40">
        <f>'105 счет '!D14</f>
        <v>143.27304999999998</v>
      </c>
      <c r="N44" s="40">
        <f>'105 счет '!E14</f>
        <v>143.32348999999999</v>
      </c>
      <c r="O44" s="40">
        <f>'105 счет '!F14</f>
        <v>3.5205504454612312E-2</v>
      </c>
      <c r="P44" s="37">
        <v>5</v>
      </c>
      <c r="Q44" s="140">
        <v>0</v>
      </c>
      <c r="R44" s="140">
        <v>5</v>
      </c>
      <c r="S44" s="37">
        <v>10</v>
      </c>
      <c r="T44" s="37">
        <v>5</v>
      </c>
      <c r="U44" s="140">
        <v>20</v>
      </c>
      <c r="V44" s="150">
        <f t="shared" si="0"/>
        <v>138.33333333333331</v>
      </c>
      <c r="W44" s="36">
        <f t="shared" si="2"/>
        <v>2.1957671957671954</v>
      </c>
      <c r="X44" s="38" t="s">
        <v>337</v>
      </c>
    </row>
    <row r="45" spans="1:24" s="4" customFormat="1" ht="75" x14ac:dyDescent="0.3">
      <c r="A45" s="31">
        <v>25</v>
      </c>
      <c r="B45" s="39" t="s">
        <v>58</v>
      </c>
      <c r="C45" s="149">
        <f>'КТ и ДТ'!F45</f>
        <v>93.333333333333329</v>
      </c>
      <c r="D45" s="37">
        <v>0</v>
      </c>
      <c r="E45" s="37">
        <v>0</v>
      </c>
      <c r="F45" s="37">
        <v>0</v>
      </c>
      <c r="G45" s="37">
        <v>0</v>
      </c>
      <c r="H45" s="139">
        <f>Равномерность!E31</f>
        <v>44215.28</v>
      </c>
      <c r="I45" s="40">
        <v>13693.066429999999</v>
      </c>
      <c r="J45" s="139">
        <f>Равномерность!H31</f>
        <v>10174.071190000001</v>
      </c>
      <c r="K45" s="150">
        <f t="shared" si="1"/>
        <v>34.587877107236949</v>
      </c>
      <c r="L45" s="37">
        <v>0</v>
      </c>
      <c r="M45" s="40">
        <f>'105 счет '!D35</f>
        <v>7.8931100000000001</v>
      </c>
      <c r="N45" s="40">
        <f>'105 счет '!E35</f>
        <v>45.385089999999998</v>
      </c>
      <c r="O45" s="40">
        <f>'105 счет '!F35</f>
        <v>474.9962942363656</v>
      </c>
      <c r="P45" s="37">
        <v>0</v>
      </c>
      <c r="Q45" s="140">
        <v>10</v>
      </c>
      <c r="R45" s="140">
        <v>-10</v>
      </c>
      <c r="S45" s="37">
        <v>20</v>
      </c>
      <c r="T45" s="37">
        <v>5</v>
      </c>
      <c r="U45" s="140">
        <v>0</v>
      </c>
      <c r="V45" s="150">
        <f t="shared" si="0"/>
        <v>78.333333333333329</v>
      </c>
      <c r="W45" s="36">
        <f t="shared" si="2"/>
        <v>1.2433862433862433</v>
      </c>
      <c r="X45" s="37" t="s">
        <v>360</v>
      </c>
    </row>
    <row r="46" spans="1:24" s="4" customFormat="1" ht="37.5" x14ac:dyDescent="0.3">
      <c r="A46" s="31">
        <v>26</v>
      </c>
      <c r="B46" s="39" t="s">
        <v>59</v>
      </c>
      <c r="C46" s="149">
        <f>'КТ и ДТ'!F46</f>
        <v>98.333333333333329</v>
      </c>
      <c r="D46" s="37">
        <v>0</v>
      </c>
      <c r="E46" s="37">
        <v>0</v>
      </c>
      <c r="F46" s="37">
        <v>0</v>
      </c>
      <c r="G46" s="37">
        <v>0</v>
      </c>
      <c r="H46" s="139">
        <f>Равномерность!E32</f>
        <v>52893.95</v>
      </c>
      <c r="I46" s="40">
        <v>15949.516409999997</v>
      </c>
      <c r="J46" s="139">
        <f>Равномерность!H32</f>
        <v>12314.811196666667</v>
      </c>
      <c r="K46" s="150">
        <f t="shared" si="1"/>
        <v>29.514908148304869</v>
      </c>
      <c r="L46" s="37">
        <v>0</v>
      </c>
      <c r="M46" s="40">
        <f>'105 счет '!D36</f>
        <v>75.526009999999999</v>
      </c>
      <c r="N46" s="40">
        <f>'105 счет '!E36</f>
        <v>83.971320000000006</v>
      </c>
      <c r="O46" s="40">
        <f>'105 счет '!F36</f>
        <v>11.181988827425156</v>
      </c>
      <c r="P46" s="37">
        <v>0</v>
      </c>
      <c r="Q46" s="140">
        <v>0</v>
      </c>
      <c r="R46" s="140">
        <v>-5</v>
      </c>
      <c r="S46" s="37">
        <v>20</v>
      </c>
      <c r="T46" s="37">
        <v>5</v>
      </c>
      <c r="U46" s="140">
        <v>10</v>
      </c>
      <c r="V46" s="150">
        <f t="shared" si="0"/>
        <v>88.333333333333329</v>
      </c>
      <c r="W46" s="36">
        <f t="shared" si="2"/>
        <v>1.4021164021164021</v>
      </c>
      <c r="X46" s="37" t="s">
        <v>339</v>
      </c>
    </row>
    <row r="47" spans="1:24" s="4" customFormat="1" ht="37.5" customHeight="1" x14ac:dyDescent="0.3">
      <c r="A47" s="31">
        <v>27</v>
      </c>
      <c r="B47" s="39" t="s">
        <v>60</v>
      </c>
      <c r="C47" s="149">
        <f>'КТ и ДТ'!F47</f>
        <v>96.666666666666671</v>
      </c>
      <c r="D47" s="37">
        <v>0</v>
      </c>
      <c r="E47" s="37">
        <v>0</v>
      </c>
      <c r="F47" s="37">
        <v>0</v>
      </c>
      <c r="G47" s="37">
        <v>0</v>
      </c>
      <c r="H47" s="139">
        <f>Равномерность!E33</f>
        <v>41255.49</v>
      </c>
      <c r="I47" s="40">
        <v>11851.609979999997</v>
      </c>
      <c r="J47" s="139">
        <f>Равномерность!H33</f>
        <v>9801.2933400000002</v>
      </c>
      <c r="K47" s="150">
        <f t="shared" si="1"/>
        <v>20.918837635768568</v>
      </c>
      <c r="L47" s="37">
        <v>10</v>
      </c>
      <c r="M47" s="40">
        <f>'105 счет '!D37</f>
        <v>188.57554999999999</v>
      </c>
      <c r="N47" s="40">
        <f>'105 счет '!E37</f>
        <v>471.54293999999999</v>
      </c>
      <c r="O47" s="40">
        <f>'105 счет '!F37</f>
        <v>150.05518477872664</v>
      </c>
      <c r="P47" s="37">
        <v>0</v>
      </c>
      <c r="Q47" s="140">
        <v>0</v>
      </c>
      <c r="R47" s="140">
        <v>-5</v>
      </c>
      <c r="S47" s="37">
        <v>0</v>
      </c>
      <c r="T47" s="37">
        <v>5</v>
      </c>
      <c r="U47" s="140">
        <v>20</v>
      </c>
      <c r="V47" s="150">
        <f t="shared" si="0"/>
        <v>126.66666666666667</v>
      </c>
      <c r="W47" s="36">
        <f t="shared" si="2"/>
        <v>2.0105820105820107</v>
      </c>
      <c r="X47" s="37" t="s">
        <v>337</v>
      </c>
    </row>
    <row r="48" spans="1:24" s="4" customFormat="1" ht="37.5" x14ac:dyDescent="0.3">
      <c r="A48" s="31">
        <v>28</v>
      </c>
      <c r="B48" s="39" t="s">
        <v>61</v>
      </c>
      <c r="C48" s="149">
        <f>'КТ и ДТ'!F48</f>
        <v>103.33333333333333</v>
      </c>
      <c r="D48" s="37">
        <v>0</v>
      </c>
      <c r="E48" s="37">
        <v>0</v>
      </c>
      <c r="F48" s="37">
        <v>0</v>
      </c>
      <c r="G48" s="37">
        <v>0</v>
      </c>
      <c r="H48" s="139">
        <f>Равномерность!E34</f>
        <v>35170.94</v>
      </c>
      <c r="I48" s="40">
        <v>10448.940000000002</v>
      </c>
      <c r="J48" s="139">
        <f>Равномерность!H34</f>
        <v>8240.6666666666661</v>
      </c>
      <c r="K48" s="150">
        <f t="shared" si="1"/>
        <v>26.797265593398635</v>
      </c>
      <c r="L48" s="37">
        <v>0</v>
      </c>
      <c r="M48" s="40">
        <f>'105 счет '!D38</f>
        <v>81.831570000000013</v>
      </c>
      <c r="N48" s="40">
        <f>'105 счет '!E38</f>
        <v>74.891630000000006</v>
      </c>
      <c r="O48" s="40">
        <f>'105 счет '!F38</f>
        <v>-8.4807611536721161</v>
      </c>
      <c r="P48" s="37">
        <v>5</v>
      </c>
      <c r="Q48" s="140">
        <v>0</v>
      </c>
      <c r="R48" s="140">
        <v>0</v>
      </c>
      <c r="S48" s="37">
        <v>0</v>
      </c>
      <c r="T48" s="37">
        <v>5</v>
      </c>
      <c r="U48" s="140">
        <v>20</v>
      </c>
      <c r="V48" s="150">
        <f t="shared" si="0"/>
        <v>133.33333333333331</v>
      </c>
      <c r="W48" s="36">
        <f t="shared" si="2"/>
        <v>2.1164021164021163</v>
      </c>
      <c r="X48" s="38" t="s">
        <v>337</v>
      </c>
    </row>
    <row r="49" spans="1:24" s="4" customFormat="1" ht="37.5" x14ac:dyDescent="0.3">
      <c r="A49" s="31">
        <v>29</v>
      </c>
      <c r="B49" s="39" t="s">
        <v>62</v>
      </c>
      <c r="C49" s="149">
        <f>'КТ и ДТ'!F49</f>
        <v>103.33333333333333</v>
      </c>
      <c r="D49" s="37">
        <v>0</v>
      </c>
      <c r="E49" s="37">
        <v>0</v>
      </c>
      <c r="F49" s="37">
        <v>0</v>
      </c>
      <c r="G49" s="37">
        <v>0</v>
      </c>
      <c r="H49" s="139">
        <f>Равномерность!E35</f>
        <v>19647.43</v>
      </c>
      <c r="I49" s="40">
        <v>5620.4686799999999</v>
      </c>
      <c r="J49" s="139">
        <f>Равномерность!H35</f>
        <v>4675.6537733333334</v>
      </c>
      <c r="K49" s="150">
        <f t="shared" si="1"/>
        <v>20.207118671943405</v>
      </c>
      <c r="L49" s="37">
        <v>10</v>
      </c>
      <c r="M49" s="40">
        <f>'105 счет '!D39</f>
        <v>750.16714999999999</v>
      </c>
      <c r="N49" s="40">
        <f>'105 счет '!E39</f>
        <v>521.37013000000002</v>
      </c>
      <c r="O49" s="40">
        <f>'105 счет '!F39</f>
        <v>-30.49947201766966</v>
      </c>
      <c r="P49" s="37">
        <v>5</v>
      </c>
      <c r="Q49" s="140">
        <v>0</v>
      </c>
      <c r="R49" s="139">
        <f>'ДТ доходы'!$I$4</f>
        <v>10</v>
      </c>
      <c r="S49" s="37">
        <v>0</v>
      </c>
      <c r="T49" s="37">
        <v>5</v>
      </c>
      <c r="U49" s="140">
        <v>20</v>
      </c>
      <c r="V49" s="150">
        <f t="shared" si="0"/>
        <v>153.33333333333331</v>
      </c>
      <c r="W49" s="36">
        <f t="shared" si="2"/>
        <v>2.4338624338624335</v>
      </c>
      <c r="X49" s="38" t="s">
        <v>337</v>
      </c>
    </row>
    <row r="50" spans="1:24" s="4" customFormat="1" ht="55.5" customHeight="1" x14ac:dyDescent="0.3">
      <c r="A50" s="31">
        <v>30</v>
      </c>
      <c r="B50" s="39" t="s">
        <v>63</v>
      </c>
      <c r="C50" s="149">
        <f>'КТ и ДТ'!F50</f>
        <v>101.66666666666667</v>
      </c>
      <c r="D50" s="37">
        <v>0</v>
      </c>
      <c r="E50" s="37">
        <v>0</v>
      </c>
      <c r="F50" s="37">
        <v>0</v>
      </c>
      <c r="G50" s="37">
        <v>0</v>
      </c>
      <c r="H50" s="139">
        <f>Равномерность!E36</f>
        <v>24405.06</v>
      </c>
      <c r="I50" s="40">
        <v>7994.3781400000007</v>
      </c>
      <c r="J50" s="139">
        <f>Равномерность!H36</f>
        <v>5470.2272866666672</v>
      </c>
      <c r="K50" s="150">
        <f t="shared" si="1"/>
        <v>46.143436479975747</v>
      </c>
      <c r="L50" s="37">
        <v>0</v>
      </c>
      <c r="M50" s="40">
        <f>'105 счет '!D40</f>
        <v>97.506</v>
      </c>
      <c r="N50" s="40">
        <f>'105 счет '!E40</f>
        <v>96.87</v>
      </c>
      <c r="O50" s="40">
        <f>'105 счет '!F40</f>
        <v>-0.65226755276597925</v>
      </c>
      <c r="P50" s="37">
        <v>5</v>
      </c>
      <c r="Q50" s="140">
        <v>0</v>
      </c>
      <c r="R50" s="140">
        <v>10</v>
      </c>
      <c r="S50" s="37">
        <v>0</v>
      </c>
      <c r="T50" s="37">
        <v>5</v>
      </c>
      <c r="U50" s="140">
        <v>20</v>
      </c>
      <c r="V50" s="150">
        <f t="shared" si="0"/>
        <v>141.66666666666669</v>
      </c>
      <c r="W50" s="36">
        <f t="shared" si="2"/>
        <v>2.2486772486772488</v>
      </c>
      <c r="X50" s="38" t="s">
        <v>337</v>
      </c>
    </row>
    <row r="51" spans="1:24" s="4" customFormat="1" ht="44.25" customHeight="1" x14ac:dyDescent="0.3">
      <c r="A51" s="31">
        <v>31</v>
      </c>
      <c r="B51" s="39" t="s">
        <v>64</v>
      </c>
      <c r="C51" s="149">
        <f>'КТ и ДТ'!F51</f>
        <v>93.333333333333329</v>
      </c>
      <c r="D51" s="37">
        <v>0</v>
      </c>
      <c r="E51" s="37">
        <v>0</v>
      </c>
      <c r="F51" s="37">
        <v>0</v>
      </c>
      <c r="G51" s="37">
        <v>0</v>
      </c>
      <c r="H51" s="139">
        <f>Равномерность!E37</f>
        <v>55807.78</v>
      </c>
      <c r="I51" s="40">
        <v>16238.562010000001</v>
      </c>
      <c r="J51" s="139">
        <f>Равномерность!H37</f>
        <v>13189.739329999999</v>
      </c>
      <c r="K51" s="150">
        <f t="shared" si="1"/>
        <v>23.115109432568318</v>
      </c>
      <c r="L51" s="37">
        <v>10</v>
      </c>
      <c r="M51" s="40">
        <f>'105 счет '!D41</f>
        <v>40.927839999999996</v>
      </c>
      <c r="N51" s="40">
        <f>'105 счет '!E41</f>
        <v>33.812129999999996</v>
      </c>
      <c r="O51" s="40">
        <f>'105 счет '!F41</f>
        <v>-17.38598958557305</v>
      </c>
      <c r="P51" s="37">
        <v>5</v>
      </c>
      <c r="Q51" s="140">
        <v>0</v>
      </c>
      <c r="R51" s="140">
        <v>5</v>
      </c>
      <c r="S51" s="37">
        <v>0</v>
      </c>
      <c r="T51" s="37">
        <v>5</v>
      </c>
      <c r="U51" s="140">
        <v>-10</v>
      </c>
      <c r="V51" s="150">
        <f t="shared" si="0"/>
        <v>108.33333333333333</v>
      </c>
      <c r="W51" s="36">
        <f t="shared" si="2"/>
        <v>1.7195767195767195</v>
      </c>
      <c r="X51" s="38" t="s">
        <v>337</v>
      </c>
    </row>
    <row r="52" spans="1:24" s="4" customFormat="1" ht="37.5" x14ac:dyDescent="0.3">
      <c r="A52" s="31">
        <v>32</v>
      </c>
      <c r="B52" s="39" t="s">
        <v>65</v>
      </c>
      <c r="C52" s="149">
        <f>'КТ и ДТ'!F52</f>
        <v>80</v>
      </c>
      <c r="D52" s="37">
        <v>0</v>
      </c>
      <c r="E52" s="37">
        <v>0</v>
      </c>
      <c r="F52" s="37">
        <v>0</v>
      </c>
      <c r="G52" s="37">
        <v>0</v>
      </c>
      <c r="H52" s="139">
        <f>Равномерность!E38</f>
        <v>124374.02</v>
      </c>
      <c r="I52" s="40">
        <v>35459.717000000004</v>
      </c>
      <c r="J52" s="139">
        <f>Равномерность!H38</f>
        <v>29638.100999999999</v>
      </c>
      <c r="K52" s="150">
        <f t="shared" si="1"/>
        <v>19.642338083671433</v>
      </c>
      <c r="L52" s="37">
        <v>10</v>
      </c>
      <c r="M52" s="40">
        <f>'105 счет '!D42</f>
        <v>2191.0700099999999</v>
      </c>
      <c r="N52" s="40">
        <f>'105 счет '!E42</f>
        <v>1369.9405200000001</v>
      </c>
      <c r="O52" s="40">
        <f>'105 счет '!F42</f>
        <v>-37.47618680609844</v>
      </c>
      <c r="P52" s="37">
        <v>5</v>
      </c>
      <c r="Q52" s="140">
        <v>0</v>
      </c>
      <c r="R52" s="140">
        <v>5</v>
      </c>
      <c r="S52" s="37">
        <v>10</v>
      </c>
      <c r="T52" s="37">
        <v>5</v>
      </c>
      <c r="U52" s="140">
        <v>-10</v>
      </c>
      <c r="V52" s="150">
        <f t="shared" si="0"/>
        <v>85</v>
      </c>
      <c r="W52" s="36">
        <f t="shared" si="2"/>
        <v>1.3492063492063493</v>
      </c>
      <c r="X52" s="37" t="s">
        <v>339</v>
      </c>
    </row>
    <row r="53" spans="1:24" s="4" customFormat="1" ht="37.5" x14ac:dyDescent="0.3">
      <c r="A53" s="31">
        <v>33</v>
      </c>
      <c r="B53" s="42" t="s">
        <v>66</v>
      </c>
      <c r="C53" s="149">
        <f>'КТ и ДТ'!F53</f>
        <v>103.33333333333333</v>
      </c>
      <c r="D53" s="37">
        <v>0</v>
      </c>
      <c r="E53" s="37">
        <v>0</v>
      </c>
      <c r="F53" s="37">
        <v>0</v>
      </c>
      <c r="G53" s="37">
        <v>0</v>
      </c>
      <c r="H53" s="139">
        <f>Равномерность!E39</f>
        <v>57043.76</v>
      </c>
      <c r="I53" s="40">
        <v>15933.560000000005</v>
      </c>
      <c r="J53" s="139">
        <f>Равномерность!H39</f>
        <v>13703.4</v>
      </c>
      <c r="K53" s="150">
        <f t="shared" si="1"/>
        <v>16.274501218675681</v>
      </c>
      <c r="L53" s="37">
        <v>10</v>
      </c>
      <c r="M53" s="40">
        <f>'105 счет '!D43</f>
        <v>1066.1332600000001</v>
      </c>
      <c r="N53" s="40">
        <f>'105 счет '!E43</f>
        <v>1134.65942</v>
      </c>
      <c r="O53" s="40">
        <f>'105 счет '!F43</f>
        <v>6.4275417127498571</v>
      </c>
      <c r="P53" s="37">
        <v>0</v>
      </c>
      <c r="Q53" s="140">
        <v>0</v>
      </c>
      <c r="R53" s="140">
        <v>-5</v>
      </c>
      <c r="S53" s="37">
        <v>0</v>
      </c>
      <c r="T53" s="37">
        <v>5</v>
      </c>
      <c r="U53" s="140">
        <v>-10</v>
      </c>
      <c r="V53" s="150">
        <f t="shared" si="0"/>
        <v>103.33333333333333</v>
      </c>
      <c r="W53" s="36">
        <f t="shared" si="2"/>
        <v>1.6402116402116402</v>
      </c>
      <c r="X53" s="38" t="s">
        <v>337</v>
      </c>
    </row>
    <row r="54" spans="1:24" s="4" customFormat="1" ht="37.5" x14ac:dyDescent="0.3">
      <c r="A54" s="31">
        <v>34</v>
      </c>
      <c r="B54" s="39" t="s">
        <v>67</v>
      </c>
      <c r="C54" s="149">
        <f>'КТ и ДТ'!F54</f>
        <v>88.333333333333329</v>
      </c>
      <c r="D54" s="37">
        <v>0</v>
      </c>
      <c r="E54" s="37">
        <v>0</v>
      </c>
      <c r="F54" s="37">
        <v>0</v>
      </c>
      <c r="G54" s="37">
        <v>0</v>
      </c>
      <c r="H54" s="139">
        <f>Равномерность!E40</f>
        <v>29749.95</v>
      </c>
      <c r="I54" s="40">
        <v>8863.0558000000019</v>
      </c>
      <c r="J54" s="139">
        <f>Равномерность!H40</f>
        <v>6962.2980666666663</v>
      </c>
      <c r="K54" s="150">
        <f t="shared" si="1"/>
        <v>27.300723340667886</v>
      </c>
      <c r="L54" s="37">
        <v>0</v>
      </c>
      <c r="M54" s="40">
        <f>'105 счет '!D44</f>
        <v>676.41760999999997</v>
      </c>
      <c r="N54" s="40">
        <f>'105 счет '!E44</f>
        <v>985.36484999999993</v>
      </c>
      <c r="O54" s="40">
        <f>'105 счет '!F44</f>
        <v>45.67403855733442</v>
      </c>
      <c r="P54" s="37">
        <v>0</v>
      </c>
      <c r="Q54" s="140">
        <v>0</v>
      </c>
      <c r="R54" s="140">
        <v>5</v>
      </c>
      <c r="S54" s="37">
        <v>20</v>
      </c>
      <c r="T54" s="37">
        <v>5</v>
      </c>
      <c r="U54" s="140">
        <v>20</v>
      </c>
      <c r="V54" s="150">
        <f t="shared" si="0"/>
        <v>98.333333333333329</v>
      </c>
      <c r="W54" s="36">
        <f t="shared" si="2"/>
        <v>1.5608465608465607</v>
      </c>
      <c r="X54" s="37" t="s">
        <v>339</v>
      </c>
    </row>
    <row r="55" spans="1:24" s="4" customFormat="1" ht="45" customHeight="1" x14ac:dyDescent="0.3">
      <c r="A55" s="31">
        <v>35</v>
      </c>
      <c r="B55" s="39" t="s">
        <v>68</v>
      </c>
      <c r="C55" s="149">
        <f>'КТ и ДТ'!F55</f>
        <v>98.333333333333329</v>
      </c>
      <c r="D55" s="37">
        <v>0</v>
      </c>
      <c r="E55" s="37">
        <v>0</v>
      </c>
      <c r="F55" s="37">
        <v>0</v>
      </c>
      <c r="G55" s="37">
        <v>0</v>
      </c>
      <c r="H55" s="139">
        <f>Равномерность!E41</f>
        <v>26308.77</v>
      </c>
      <c r="I55" s="40">
        <v>8478.9818799999994</v>
      </c>
      <c r="J55" s="139">
        <f>Равномерность!H41</f>
        <v>5943.2627066666673</v>
      </c>
      <c r="K55" s="150">
        <f t="shared" si="1"/>
        <v>42.665439817912954</v>
      </c>
      <c r="L55" s="37">
        <v>0</v>
      </c>
      <c r="M55" s="40">
        <f>'105 счет '!D11</f>
        <v>194.75899999999999</v>
      </c>
      <c r="N55" s="40">
        <f>'105 счет '!E11</f>
        <v>120.96988</v>
      </c>
      <c r="O55" s="40">
        <f>'105 счет '!F11</f>
        <v>-37.887399298620338</v>
      </c>
      <c r="P55" s="37">
        <v>5</v>
      </c>
      <c r="Q55" s="140">
        <v>0</v>
      </c>
      <c r="R55" s="140">
        <v>5</v>
      </c>
      <c r="S55" s="37">
        <v>10</v>
      </c>
      <c r="T55" s="37">
        <v>5</v>
      </c>
      <c r="U55" s="140">
        <v>0</v>
      </c>
      <c r="V55" s="150">
        <f t="shared" si="0"/>
        <v>103.33333333333333</v>
      </c>
      <c r="W55" s="36">
        <f t="shared" si="2"/>
        <v>1.6402116402116402</v>
      </c>
      <c r="X55" s="38" t="s">
        <v>337</v>
      </c>
    </row>
    <row r="56" spans="1:24" s="4" customFormat="1" ht="37.5" x14ac:dyDescent="0.3">
      <c r="A56" s="31">
        <v>36</v>
      </c>
      <c r="B56" s="42" t="s">
        <v>69</v>
      </c>
      <c r="C56" s="149">
        <f>'КТ и ДТ'!F56</f>
        <v>98.333333333333329</v>
      </c>
      <c r="D56" s="37">
        <v>0</v>
      </c>
      <c r="E56" s="37">
        <v>0</v>
      </c>
      <c r="F56" s="37">
        <v>0</v>
      </c>
      <c r="G56" s="37">
        <v>0</v>
      </c>
      <c r="H56" s="139">
        <f>Равномерность!E42</f>
        <v>22869.7</v>
      </c>
      <c r="I56" s="40">
        <v>7027.7359300000007</v>
      </c>
      <c r="J56" s="139">
        <f>Равномерность!H42</f>
        <v>5280.6546900000003</v>
      </c>
      <c r="K56" s="150">
        <f t="shared" si="1"/>
        <v>33.084557551328942</v>
      </c>
      <c r="L56" s="37">
        <v>0</v>
      </c>
      <c r="M56" s="40">
        <f>'105 счет '!D45</f>
        <v>737.05647999999997</v>
      </c>
      <c r="N56" s="40">
        <f>'105 счет '!E45</f>
        <v>811.44380000000001</v>
      </c>
      <c r="O56" s="40">
        <f>'105 счет '!F45</f>
        <v>10.092485721040001</v>
      </c>
      <c r="P56" s="37">
        <v>0</v>
      </c>
      <c r="Q56" s="140">
        <v>0</v>
      </c>
      <c r="R56" s="140">
        <v>10</v>
      </c>
      <c r="S56" s="37">
        <v>0</v>
      </c>
      <c r="T56" s="37">
        <v>5</v>
      </c>
      <c r="U56" s="140">
        <v>0</v>
      </c>
      <c r="V56" s="150">
        <f t="shared" si="0"/>
        <v>113.33333333333333</v>
      </c>
      <c r="W56" s="36">
        <f t="shared" si="2"/>
        <v>1.7989417989417988</v>
      </c>
      <c r="X56" s="38" t="s">
        <v>337</v>
      </c>
    </row>
    <row r="57" spans="1:24" s="4" customFormat="1" ht="37.5" x14ac:dyDescent="0.3">
      <c r="A57" s="31">
        <v>37</v>
      </c>
      <c r="B57" s="39" t="s">
        <v>70</v>
      </c>
      <c r="C57" s="149">
        <f>'КТ и ДТ'!F57</f>
        <v>93.333333333333329</v>
      </c>
      <c r="D57" s="37">
        <v>0</v>
      </c>
      <c r="E57" s="37">
        <v>0</v>
      </c>
      <c r="F57" s="37">
        <v>0</v>
      </c>
      <c r="G57" s="37">
        <v>0</v>
      </c>
      <c r="H57" s="139">
        <f>Равномерность!E43</f>
        <v>31750.58</v>
      </c>
      <c r="I57" s="40">
        <v>9016.6257100000003</v>
      </c>
      <c r="J57" s="139">
        <f>Равномерность!H43</f>
        <v>7577.9847633333338</v>
      </c>
      <c r="K57" s="150">
        <f t="shared" si="1"/>
        <v>18.984479272479433</v>
      </c>
      <c r="L57" s="37">
        <v>10</v>
      </c>
      <c r="M57" s="40">
        <f>'105 счет '!D46</f>
        <v>3.6873400000000003</v>
      </c>
      <c r="N57" s="40">
        <f>'105 счет '!E46</f>
        <v>10.589709999999998</v>
      </c>
      <c r="O57" s="40">
        <f>'105 счет '!F46</f>
        <v>187.1910374416245</v>
      </c>
      <c r="P57" s="37">
        <v>0</v>
      </c>
      <c r="Q57" s="140">
        <v>0</v>
      </c>
      <c r="R57" s="140">
        <v>-5</v>
      </c>
      <c r="S57" s="37">
        <v>10</v>
      </c>
      <c r="T57" s="37">
        <v>5</v>
      </c>
      <c r="U57" s="140">
        <v>-10</v>
      </c>
      <c r="V57" s="150">
        <f t="shared" si="0"/>
        <v>83.333333333333329</v>
      </c>
      <c r="W57" s="36">
        <f t="shared" si="2"/>
        <v>1.3227513227513226</v>
      </c>
      <c r="X57" s="37" t="s">
        <v>339</v>
      </c>
    </row>
    <row r="58" spans="1:24" s="4" customFormat="1" ht="42" customHeight="1" x14ac:dyDescent="0.3">
      <c r="A58" s="31">
        <v>38</v>
      </c>
      <c r="B58" s="39" t="s">
        <v>71</v>
      </c>
      <c r="C58" s="149">
        <f>'КТ и ДТ'!F58</f>
        <v>101.66666666666667</v>
      </c>
      <c r="D58" s="37">
        <v>0</v>
      </c>
      <c r="E58" s="37">
        <v>0</v>
      </c>
      <c r="F58" s="37">
        <v>0</v>
      </c>
      <c r="G58" s="37">
        <v>0</v>
      </c>
      <c r="H58" s="139">
        <f>Равномерность!E44</f>
        <v>35656.46</v>
      </c>
      <c r="I58" s="40">
        <v>8742.3801700000004</v>
      </c>
      <c r="J58" s="139">
        <f>Равномерность!H44</f>
        <v>8971.3599433333329</v>
      </c>
      <c r="K58" s="150">
        <f t="shared" si="1"/>
        <v>-2.5523418386917882</v>
      </c>
      <c r="L58" s="37">
        <v>10</v>
      </c>
      <c r="M58" s="40">
        <f>'105 счет '!D47</f>
        <v>83.907499999999999</v>
      </c>
      <c r="N58" s="40">
        <f>'105 счет '!E47</f>
        <v>146.41289</v>
      </c>
      <c r="O58" s="40">
        <f>'105 счет '!F47</f>
        <v>74.493209784584224</v>
      </c>
      <c r="P58" s="37">
        <v>0</v>
      </c>
      <c r="Q58" s="140">
        <v>0</v>
      </c>
      <c r="R58" s="140">
        <v>-5</v>
      </c>
      <c r="S58" s="37">
        <v>20</v>
      </c>
      <c r="T58" s="37">
        <v>5</v>
      </c>
      <c r="U58" s="140">
        <v>-10</v>
      </c>
      <c r="V58" s="150">
        <f t="shared" si="0"/>
        <v>81.666666666666671</v>
      </c>
      <c r="W58" s="36">
        <f t="shared" si="2"/>
        <v>1.2962962962962963</v>
      </c>
      <c r="X58" s="37" t="s">
        <v>339</v>
      </c>
    </row>
    <row r="59" spans="1:24" s="4" customFormat="1" ht="56.25" x14ac:dyDescent="0.3">
      <c r="A59" s="31">
        <v>39</v>
      </c>
      <c r="B59" s="39" t="s">
        <v>72</v>
      </c>
      <c r="C59" s="149">
        <f>'КТ и ДТ'!F59</f>
        <v>73.333333333333329</v>
      </c>
      <c r="D59" s="37">
        <v>0</v>
      </c>
      <c r="E59" s="37">
        <v>0</v>
      </c>
      <c r="F59" s="37">
        <v>0</v>
      </c>
      <c r="G59" s="37">
        <v>0</v>
      </c>
      <c r="H59" s="139">
        <f>Равномерность!E45</f>
        <v>24993.74</v>
      </c>
      <c r="I59" s="40">
        <v>11775.852280000001</v>
      </c>
      <c r="J59" s="139">
        <f>Равномерность!H45</f>
        <v>4405.9625733333332</v>
      </c>
      <c r="K59" s="150">
        <f t="shared" si="1"/>
        <v>167.27081957691195</v>
      </c>
      <c r="L59" s="37">
        <v>0</v>
      </c>
      <c r="M59" s="40">
        <f>'105 счет '!D48</f>
        <v>498.16048000000001</v>
      </c>
      <c r="N59" s="40">
        <f>'105 счет '!E48</f>
        <v>560.12338</v>
      </c>
      <c r="O59" s="40">
        <f>'105 счет '!F48</f>
        <v>12.43834115464157</v>
      </c>
      <c r="P59" s="37">
        <v>0</v>
      </c>
      <c r="Q59" s="140">
        <v>0</v>
      </c>
      <c r="R59" s="140">
        <v>5</v>
      </c>
      <c r="S59" s="37">
        <v>10</v>
      </c>
      <c r="T59" s="37">
        <v>5</v>
      </c>
      <c r="U59" s="140">
        <v>0</v>
      </c>
      <c r="V59" s="150">
        <f t="shared" si="0"/>
        <v>73.333333333333329</v>
      </c>
      <c r="W59" s="36">
        <f t="shared" si="2"/>
        <v>1.164021164021164</v>
      </c>
      <c r="X59" s="37" t="s">
        <v>360</v>
      </c>
    </row>
    <row r="60" spans="1:24" s="4" customFormat="1" ht="37.5" x14ac:dyDescent="0.3">
      <c r="A60" s="31">
        <v>40</v>
      </c>
      <c r="B60" s="39" t="s">
        <v>73</v>
      </c>
      <c r="C60" s="149">
        <f>'КТ и ДТ'!F60</f>
        <v>103.33333333333333</v>
      </c>
      <c r="D60" s="37">
        <v>0</v>
      </c>
      <c r="E60" s="37">
        <v>0</v>
      </c>
      <c r="F60" s="37">
        <v>0</v>
      </c>
      <c r="G60" s="37">
        <v>0</v>
      </c>
      <c r="H60" s="139">
        <f>Равномерность!E46</f>
        <v>55224.57</v>
      </c>
      <c r="I60" s="40">
        <v>16436.098859999998</v>
      </c>
      <c r="J60" s="139">
        <f>Равномерность!H46</f>
        <v>12929.490380000001</v>
      </c>
      <c r="K60" s="150">
        <f t="shared" si="1"/>
        <v>27.121010781864996</v>
      </c>
      <c r="L60" s="37">
        <v>0</v>
      </c>
      <c r="M60" s="40">
        <f>'105 счет '!D49</f>
        <v>433.76653000000005</v>
      </c>
      <c r="N60" s="40">
        <f>'105 счет '!E49</f>
        <v>512.31032000000005</v>
      </c>
      <c r="O60" s="40">
        <f>'105 счет '!F49</f>
        <v>18.10738832246923</v>
      </c>
      <c r="P60" s="37">
        <v>0</v>
      </c>
      <c r="Q60" s="140">
        <v>0</v>
      </c>
      <c r="R60" s="140">
        <v>10</v>
      </c>
      <c r="S60" s="37">
        <v>10</v>
      </c>
      <c r="T60" s="37">
        <v>5</v>
      </c>
      <c r="U60" s="140">
        <v>0</v>
      </c>
      <c r="V60" s="150">
        <f t="shared" si="0"/>
        <v>108.33333333333333</v>
      </c>
      <c r="W60" s="36">
        <f t="shared" si="2"/>
        <v>1.7195767195767195</v>
      </c>
      <c r="X60" s="38" t="s">
        <v>337</v>
      </c>
    </row>
    <row r="61" spans="1:24" s="4" customFormat="1" ht="56.25" x14ac:dyDescent="0.3">
      <c r="A61" s="31">
        <v>41</v>
      </c>
      <c r="B61" s="39" t="s">
        <v>74</v>
      </c>
      <c r="C61" s="149">
        <f>'КТ и ДТ'!F61</f>
        <v>90</v>
      </c>
      <c r="D61" s="37">
        <v>0</v>
      </c>
      <c r="E61" s="37">
        <v>0</v>
      </c>
      <c r="F61" s="37">
        <v>0</v>
      </c>
      <c r="G61" s="37">
        <v>0</v>
      </c>
      <c r="H61" s="139">
        <f>Равномерность!E47</f>
        <v>17601.14</v>
      </c>
      <c r="I61" s="40">
        <v>5634.7548599999991</v>
      </c>
      <c r="J61" s="139">
        <f>Равномерность!H47</f>
        <v>3988.7950466666666</v>
      </c>
      <c r="K61" s="150">
        <f t="shared" si="1"/>
        <v>41.264587277022883</v>
      </c>
      <c r="L61" s="37">
        <v>0</v>
      </c>
      <c r="M61" s="40">
        <f>'105 счет '!D12</f>
        <v>43.341169999999998</v>
      </c>
      <c r="N61" s="40">
        <f>'105 счет '!E12</f>
        <v>37.819699999999997</v>
      </c>
      <c r="O61" s="40">
        <f>'105 счет '!F12</f>
        <v>-12.739549947544104</v>
      </c>
      <c r="P61" s="37">
        <v>5</v>
      </c>
      <c r="Q61" s="140">
        <v>0</v>
      </c>
      <c r="R61" s="140">
        <v>-5</v>
      </c>
      <c r="S61" s="37">
        <v>10</v>
      </c>
      <c r="T61" s="37">
        <v>5</v>
      </c>
      <c r="U61" s="140">
        <v>20</v>
      </c>
      <c r="V61" s="150">
        <f t="shared" si="0"/>
        <v>105</v>
      </c>
      <c r="W61" s="36">
        <f t="shared" si="2"/>
        <v>1.6666666666666667</v>
      </c>
      <c r="X61" s="38" t="s">
        <v>337</v>
      </c>
    </row>
    <row r="62" spans="1:24" s="4" customFormat="1" ht="54.75" customHeight="1" x14ac:dyDescent="0.3">
      <c r="A62" s="31">
        <v>42</v>
      </c>
      <c r="B62" s="39" t="s">
        <v>75</v>
      </c>
      <c r="C62" s="149">
        <f>'КТ и ДТ'!F62</f>
        <v>90</v>
      </c>
      <c r="D62" s="37">
        <v>0</v>
      </c>
      <c r="E62" s="37">
        <v>0</v>
      </c>
      <c r="F62" s="37">
        <v>0</v>
      </c>
      <c r="G62" s="37">
        <v>0</v>
      </c>
      <c r="H62" s="139">
        <f>Равномерность!E48</f>
        <v>53133.19</v>
      </c>
      <c r="I62" s="40">
        <v>17777.888750000006</v>
      </c>
      <c r="J62" s="139">
        <f>Равномерность!H48</f>
        <v>11785.100416666666</v>
      </c>
      <c r="K62" s="150">
        <f t="shared" si="1"/>
        <v>50.850549604636768</v>
      </c>
      <c r="L62" s="37">
        <v>0</v>
      </c>
      <c r="M62" s="40">
        <f>'105 счет '!D50</f>
        <v>2089.9371799999999</v>
      </c>
      <c r="N62" s="40">
        <f>'105 счет '!E50</f>
        <v>2242.1068399999999</v>
      </c>
      <c r="O62" s="40">
        <f>'105 счет '!F50</f>
        <v>7.2810638260428489</v>
      </c>
      <c r="P62" s="37">
        <v>0</v>
      </c>
      <c r="Q62" s="140">
        <v>0</v>
      </c>
      <c r="R62" s="140">
        <v>0</v>
      </c>
      <c r="S62" s="37">
        <v>0</v>
      </c>
      <c r="T62" s="37">
        <v>5</v>
      </c>
      <c r="U62" s="140">
        <v>0</v>
      </c>
      <c r="V62" s="150">
        <f t="shared" si="0"/>
        <v>95</v>
      </c>
      <c r="W62" s="36">
        <f t="shared" si="2"/>
        <v>1.5079365079365079</v>
      </c>
      <c r="X62" s="37" t="s">
        <v>339</v>
      </c>
    </row>
    <row r="63" spans="1:24" s="4" customFormat="1" ht="37.5" x14ac:dyDescent="0.3">
      <c r="A63" s="31">
        <v>43</v>
      </c>
      <c r="B63" s="39" t="s">
        <v>76</v>
      </c>
      <c r="C63" s="149">
        <f>'КТ и ДТ'!F63</f>
        <v>90</v>
      </c>
      <c r="D63" s="37">
        <v>0</v>
      </c>
      <c r="E63" s="37">
        <v>0</v>
      </c>
      <c r="F63" s="37">
        <v>0</v>
      </c>
      <c r="G63" s="37">
        <v>0</v>
      </c>
      <c r="H63" s="139">
        <f>Равномерность!E49</f>
        <v>57315.06</v>
      </c>
      <c r="I63" s="40">
        <v>16256.96</v>
      </c>
      <c r="J63" s="139">
        <f>Равномерность!H49</f>
        <v>13686.033333333333</v>
      </c>
      <c r="K63" s="150">
        <f t="shared" si="1"/>
        <v>18.785038762144367</v>
      </c>
      <c r="L63" s="37">
        <v>10</v>
      </c>
      <c r="M63" s="40">
        <f>'105 счет '!D51</f>
        <v>499.94840999999997</v>
      </c>
      <c r="N63" s="40">
        <f>'105 счет '!E51</f>
        <v>574.23749999999995</v>
      </c>
      <c r="O63" s="40">
        <f>'105 счет '!F51</f>
        <v>14.859351187855561</v>
      </c>
      <c r="P63" s="37">
        <v>0</v>
      </c>
      <c r="Q63" s="140">
        <v>0</v>
      </c>
      <c r="R63" s="140">
        <v>5</v>
      </c>
      <c r="S63" s="37">
        <v>20</v>
      </c>
      <c r="T63" s="37">
        <v>5</v>
      </c>
      <c r="U63" s="140">
        <v>0</v>
      </c>
      <c r="V63" s="150">
        <f t="shared" si="0"/>
        <v>90</v>
      </c>
      <c r="W63" s="36">
        <f t="shared" si="2"/>
        <v>1.4285714285714286</v>
      </c>
      <c r="X63" s="37" t="s">
        <v>339</v>
      </c>
    </row>
    <row r="64" spans="1:24" s="4" customFormat="1" ht="37.5" x14ac:dyDescent="0.3">
      <c r="A64" s="31">
        <v>44</v>
      </c>
      <c r="B64" s="42" t="s">
        <v>77</v>
      </c>
      <c r="C64" s="149">
        <f>'КТ и ДТ'!F64</f>
        <v>103.33333333333333</v>
      </c>
      <c r="D64" s="37">
        <v>0</v>
      </c>
      <c r="E64" s="37">
        <v>0</v>
      </c>
      <c r="F64" s="37">
        <v>0</v>
      </c>
      <c r="G64" s="37">
        <v>0</v>
      </c>
      <c r="H64" s="139">
        <f>Равномерность!E50</f>
        <v>21079.56</v>
      </c>
      <c r="I64" s="40">
        <v>6225.6128900000022</v>
      </c>
      <c r="J64" s="139">
        <f>Равномерность!H50</f>
        <v>4951.3157033333327</v>
      </c>
      <c r="K64" s="150">
        <f t="shared" si="1"/>
        <v>25.736536771605671</v>
      </c>
      <c r="L64" s="37">
        <v>0</v>
      </c>
      <c r="M64" s="40">
        <f>'105 счет '!D52</f>
        <v>74.122160000000008</v>
      </c>
      <c r="N64" s="40">
        <f>'105 счет '!E52</f>
        <v>74.361929999999987</v>
      </c>
      <c r="O64" s="40">
        <f>'105 счет '!F52</f>
        <v>0.32347951004123288</v>
      </c>
      <c r="P64" s="37">
        <v>5</v>
      </c>
      <c r="Q64" s="140">
        <v>0</v>
      </c>
      <c r="R64" s="140">
        <v>5</v>
      </c>
      <c r="S64" s="37">
        <v>20</v>
      </c>
      <c r="T64" s="37">
        <v>5</v>
      </c>
      <c r="U64" s="140">
        <v>10</v>
      </c>
      <c r="V64" s="150">
        <f t="shared" si="0"/>
        <v>108.33333333333333</v>
      </c>
      <c r="W64" s="36">
        <f t="shared" si="2"/>
        <v>1.7195767195767195</v>
      </c>
      <c r="X64" s="38" t="s">
        <v>337</v>
      </c>
    </row>
    <row r="65" spans="1:24" s="4" customFormat="1" ht="37.5" x14ac:dyDescent="0.3">
      <c r="A65" s="31">
        <v>45</v>
      </c>
      <c r="B65" s="44" t="s">
        <v>78</v>
      </c>
      <c r="C65" s="149">
        <f>'КТ и ДТ'!F65</f>
        <v>95</v>
      </c>
      <c r="D65" s="37">
        <v>0</v>
      </c>
      <c r="E65" s="37">
        <v>0</v>
      </c>
      <c r="F65" s="37">
        <v>0</v>
      </c>
      <c r="G65" s="37">
        <v>0</v>
      </c>
      <c r="H65" s="139">
        <f>Равномерность!E51</f>
        <v>54229.82</v>
      </c>
      <c r="I65" s="40">
        <v>16827.974130000002</v>
      </c>
      <c r="J65" s="139">
        <f>Равномерность!H51</f>
        <v>12467.281956666666</v>
      </c>
      <c r="K65" s="150">
        <f t="shared" si="1"/>
        <v>34.977087936970349</v>
      </c>
      <c r="L65" s="37">
        <v>0</v>
      </c>
      <c r="M65" s="40">
        <f>'105 счет '!D13</f>
        <v>800.45368999999994</v>
      </c>
      <c r="N65" s="40">
        <f>'105 счет '!E13</f>
        <v>829.55637000000002</v>
      </c>
      <c r="O65" s="40">
        <f>'105 счет '!F13</f>
        <v>3.6357731076235127</v>
      </c>
      <c r="P65" s="37">
        <v>5</v>
      </c>
      <c r="Q65" s="140">
        <v>0</v>
      </c>
      <c r="R65" s="140">
        <v>-5</v>
      </c>
      <c r="S65" s="37">
        <v>10</v>
      </c>
      <c r="T65" s="37">
        <v>5</v>
      </c>
      <c r="U65" s="140">
        <v>0</v>
      </c>
      <c r="V65" s="150">
        <f t="shared" si="0"/>
        <v>90</v>
      </c>
      <c r="W65" s="36">
        <f t="shared" si="2"/>
        <v>1.4285714285714286</v>
      </c>
      <c r="X65" s="37" t="s">
        <v>339</v>
      </c>
    </row>
    <row r="66" spans="1:24" s="4" customFormat="1" ht="37.5" x14ac:dyDescent="0.3">
      <c r="A66" s="31">
        <v>46</v>
      </c>
      <c r="B66" s="39" t="s">
        <v>79</v>
      </c>
      <c r="C66" s="149">
        <f>'КТ и ДТ'!F66</f>
        <v>91.666666666666671</v>
      </c>
      <c r="D66" s="37">
        <v>0</v>
      </c>
      <c r="E66" s="37">
        <v>0</v>
      </c>
      <c r="F66" s="37">
        <v>0</v>
      </c>
      <c r="G66" s="37">
        <v>0</v>
      </c>
      <c r="H66" s="139">
        <f>Равномерность!E52</f>
        <v>24617.279999999999</v>
      </c>
      <c r="I66" s="40">
        <v>9505.2936499999996</v>
      </c>
      <c r="J66" s="139">
        <f>Равномерность!H52</f>
        <v>5037.3287833333334</v>
      </c>
      <c r="K66" s="150">
        <f t="shared" si="1"/>
        <v>88.697106320506947</v>
      </c>
      <c r="L66" s="37">
        <v>0</v>
      </c>
      <c r="M66" s="40">
        <f>'105 счет '!D53</f>
        <v>54.809440000000002</v>
      </c>
      <c r="N66" s="40">
        <f>'105 счет '!E53</f>
        <v>23.737629999999999</v>
      </c>
      <c r="O66" s="40">
        <f>'105 счет '!F53</f>
        <v>-56.690617528659303</v>
      </c>
      <c r="P66" s="37">
        <v>5</v>
      </c>
      <c r="Q66" s="140">
        <v>0</v>
      </c>
      <c r="R66" s="140">
        <v>-5</v>
      </c>
      <c r="S66" s="37">
        <v>0</v>
      </c>
      <c r="T66" s="37">
        <v>5</v>
      </c>
      <c r="U66" s="140">
        <v>10</v>
      </c>
      <c r="V66" s="150">
        <f t="shared" si="0"/>
        <v>106.66666666666667</v>
      </c>
      <c r="W66" s="36">
        <f t="shared" si="2"/>
        <v>1.6931216931216932</v>
      </c>
      <c r="X66" s="38" t="s">
        <v>337</v>
      </c>
    </row>
    <row r="67" spans="1:24" s="4" customFormat="1" ht="37.5" x14ac:dyDescent="0.3">
      <c r="A67" s="31">
        <v>47</v>
      </c>
      <c r="B67" s="39" t="s">
        <v>80</v>
      </c>
      <c r="C67" s="149">
        <v>88.3</v>
      </c>
      <c r="D67" s="37">
        <v>0</v>
      </c>
      <c r="E67" s="37">
        <v>0</v>
      </c>
      <c r="F67" s="37">
        <v>0</v>
      </c>
      <c r="G67" s="37">
        <v>0</v>
      </c>
      <c r="H67" s="139">
        <f>Равномерность!E53</f>
        <v>153794.5</v>
      </c>
      <c r="I67" s="40">
        <v>46567.018030000007</v>
      </c>
      <c r="J67" s="139">
        <f>Равномерность!H53</f>
        <v>35742.493989999995</v>
      </c>
      <c r="K67" s="150">
        <f t="shared" si="1"/>
        <v>30.284747457825659</v>
      </c>
      <c r="L67" s="37">
        <v>0</v>
      </c>
      <c r="M67" s="40">
        <f>'105 счет '!D54</f>
        <v>787.19978000000003</v>
      </c>
      <c r="N67" s="40">
        <f>'105 счет '!E54</f>
        <v>691.55233999999996</v>
      </c>
      <c r="O67" s="40">
        <f>'105 счет '!F54</f>
        <v>-12.15033876152761</v>
      </c>
      <c r="P67" s="37">
        <v>5</v>
      </c>
      <c r="Q67" s="140">
        <v>5</v>
      </c>
      <c r="R67" s="140">
        <v>-5</v>
      </c>
      <c r="S67" s="37">
        <v>0</v>
      </c>
      <c r="T67" s="37">
        <v>5</v>
      </c>
      <c r="U67" s="140">
        <v>0</v>
      </c>
      <c r="V67" s="150">
        <f t="shared" si="0"/>
        <v>98.3</v>
      </c>
      <c r="W67" s="36">
        <f t="shared" si="2"/>
        <v>1.5603174603174603</v>
      </c>
      <c r="X67" s="37" t="s">
        <v>339</v>
      </c>
    </row>
    <row r="68" spans="1:24" s="4" customFormat="1" ht="37.5" x14ac:dyDescent="0.3">
      <c r="A68" s="31">
        <v>48</v>
      </c>
      <c r="B68" s="39" t="s">
        <v>81</v>
      </c>
      <c r="C68" s="149">
        <f>'КТ и ДТ'!F68</f>
        <v>93.333333333333329</v>
      </c>
      <c r="D68" s="37">
        <v>0</v>
      </c>
      <c r="E68" s="37">
        <v>0</v>
      </c>
      <c r="F68" s="37">
        <v>0</v>
      </c>
      <c r="G68" s="37">
        <v>0</v>
      </c>
      <c r="H68" s="139">
        <f>Равномерность!E54</f>
        <v>87127.44</v>
      </c>
      <c r="I68" s="40">
        <v>26542.568750000006</v>
      </c>
      <c r="J68" s="139">
        <f>Равномерность!H54</f>
        <v>20194.957083333331</v>
      </c>
      <c r="K68" s="150">
        <f t="shared" si="1"/>
        <v>31.431667026939522</v>
      </c>
      <c r="L68" s="37">
        <v>0</v>
      </c>
      <c r="M68" s="40">
        <f>'105 счет '!D55</f>
        <v>460.48985999999996</v>
      </c>
      <c r="N68" s="40">
        <f>'105 счет '!E55</f>
        <v>465.26911000000001</v>
      </c>
      <c r="O68" s="40">
        <f>'105 счет '!F55</f>
        <v>1.0378621583545939</v>
      </c>
      <c r="P68" s="37">
        <v>5</v>
      </c>
      <c r="Q68" s="140">
        <v>0</v>
      </c>
      <c r="R68" s="140">
        <v>5</v>
      </c>
      <c r="S68" s="37">
        <v>0</v>
      </c>
      <c r="T68" s="37">
        <v>5</v>
      </c>
      <c r="U68" s="140">
        <v>0</v>
      </c>
      <c r="V68" s="150">
        <f t="shared" si="0"/>
        <v>108.33333333333333</v>
      </c>
      <c r="W68" s="36">
        <f t="shared" si="2"/>
        <v>1.7195767195767195</v>
      </c>
      <c r="X68" s="38" t="s">
        <v>337</v>
      </c>
    </row>
    <row r="69" spans="1:24" s="4" customFormat="1" ht="46.5" customHeight="1" x14ac:dyDescent="0.3">
      <c r="A69" s="31">
        <v>49</v>
      </c>
      <c r="B69" s="39" t="s">
        <v>82</v>
      </c>
      <c r="C69" s="149">
        <f>'КТ и ДТ'!F69</f>
        <v>95</v>
      </c>
      <c r="D69" s="37">
        <v>0</v>
      </c>
      <c r="E69" s="37">
        <v>0</v>
      </c>
      <c r="F69" s="37">
        <v>0</v>
      </c>
      <c r="G69" s="37">
        <v>0</v>
      </c>
      <c r="H69" s="139">
        <f>Равномерность!E55</f>
        <v>83940.34</v>
      </c>
      <c r="I69" s="40">
        <v>28020.932439999997</v>
      </c>
      <c r="J69" s="139">
        <f>Равномерность!H55</f>
        <v>18639.802520000001</v>
      </c>
      <c r="K69" s="150">
        <f t="shared" si="1"/>
        <v>50.328483415713777</v>
      </c>
      <c r="L69" s="37">
        <v>0</v>
      </c>
      <c r="M69" s="40">
        <f>'105 счет '!D56</f>
        <v>138.71854000000002</v>
      </c>
      <c r="N69" s="40">
        <f>'105 счет '!E56</f>
        <v>148.97171</v>
      </c>
      <c r="O69" s="40">
        <f>'105 счет '!F56</f>
        <v>7.3913479769899402</v>
      </c>
      <c r="P69" s="37">
        <v>0</v>
      </c>
      <c r="Q69" s="140">
        <v>0</v>
      </c>
      <c r="R69" s="140">
        <v>5</v>
      </c>
      <c r="S69" s="37">
        <v>10</v>
      </c>
      <c r="T69" s="37">
        <v>5</v>
      </c>
      <c r="U69" s="140">
        <v>0</v>
      </c>
      <c r="V69" s="150">
        <f t="shared" si="0"/>
        <v>95</v>
      </c>
      <c r="W69" s="36">
        <f t="shared" si="2"/>
        <v>1.5079365079365079</v>
      </c>
      <c r="X69" s="37" t="s">
        <v>339</v>
      </c>
    </row>
    <row r="70" spans="1:24" s="4" customFormat="1" ht="37.5" x14ac:dyDescent="0.3">
      <c r="A70" s="31">
        <v>50</v>
      </c>
      <c r="B70" s="39" t="s">
        <v>83</v>
      </c>
      <c r="C70" s="149">
        <f>'КТ и ДТ'!F70</f>
        <v>100</v>
      </c>
      <c r="D70" s="37">
        <v>0</v>
      </c>
      <c r="E70" s="37">
        <v>0</v>
      </c>
      <c r="F70" s="37">
        <v>0</v>
      </c>
      <c r="G70" s="37">
        <v>0</v>
      </c>
      <c r="H70" s="139">
        <f>Равномерность!E56</f>
        <v>23386.880000000001</v>
      </c>
      <c r="I70" s="40">
        <v>7099.6502200000014</v>
      </c>
      <c r="J70" s="139">
        <f>Равномерность!H56</f>
        <v>5429.0765933333332</v>
      </c>
      <c r="K70" s="150">
        <f t="shared" si="1"/>
        <v>30.77086126797434</v>
      </c>
      <c r="L70" s="37">
        <v>0</v>
      </c>
      <c r="M70" s="40">
        <f>'105 счет '!D57</f>
        <v>176.75599</v>
      </c>
      <c r="N70" s="40">
        <f>'105 счет '!E57</f>
        <v>214.37662</v>
      </c>
      <c r="O70" s="40">
        <f>'105 счет '!F57</f>
        <v>21.283934988568141</v>
      </c>
      <c r="P70" s="37">
        <v>0</v>
      </c>
      <c r="Q70" s="140">
        <v>0</v>
      </c>
      <c r="R70" s="140">
        <v>-5</v>
      </c>
      <c r="S70" s="37">
        <v>10</v>
      </c>
      <c r="T70" s="37">
        <v>5</v>
      </c>
      <c r="U70" s="140">
        <v>0</v>
      </c>
      <c r="V70" s="150">
        <f t="shared" si="0"/>
        <v>90</v>
      </c>
      <c r="W70" s="36">
        <f t="shared" si="2"/>
        <v>1.4285714285714286</v>
      </c>
      <c r="X70" s="37" t="s">
        <v>339</v>
      </c>
    </row>
    <row r="71" spans="1:24" s="4" customFormat="1" ht="37.5" x14ac:dyDescent="0.3">
      <c r="A71" s="31">
        <v>51</v>
      </c>
      <c r="B71" s="39" t="s">
        <v>84</v>
      </c>
      <c r="C71" s="149">
        <f>'КТ и ДТ'!F71</f>
        <v>98.333333333333329</v>
      </c>
      <c r="D71" s="37">
        <v>0</v>
      </c>
      <c r="E71" s="37">
        <v>0</v>
      </c>
      <c r="F71" s="37">
        <v>0</v>
      </c>
      <c r="G71" s="37">
        <v>0</v>
      </c>
      <c r="H71" s="139">
        <f>Равномерность!E57</f>
        <v>20859.740000000002</v>
      </c>
      <c r="I71" s="40">
        <v>5524.3429600000018</v>
      </c>
      <c r="J71" s="139">
        <f>Равномерность!H57</f>
        <v>5111.7990133333333</v>
      </c>
      <c r="K71" s="150">
        <f t="shared" si="1"/>
        <v>8.070425804899827</v>
      </c>
      <c r="L71" s="37">
        <v>10</v>
      </c>
      <c r="M71" s="40">
        <f>'105 счет '!D58</f>
        <v>6.0859799999999993</v>
      </c>
      <c r="N71" s="40">
        <f>'105 счет '!E58</f>
        <v>1.7877799999999999</v>
      </c>
      <c r="O71" s="40">
        <f>'105 счет '!F58</f>
        <v>-70.624615920525528</v>
      </c>
      <c r="P71" s="37">
        <v>5</v>
      </c>
      <c r="Q71" s="140">
        <v>0</v>
      </c>
      <c r="R71" s="140">
        <v>10</v>
      </c>
      <c r="S71" s="37">
        <v>0</v>
      </c>
      <c r="T71" s="37">
        <v>5</v>
      </c>
      <c r="U71" s="140">
        <v>-10</v>
      </c>
      <c r="V71" s="150">
        <f t="shared" si="0"/>
        <v>118.33333333333331</v>
      </c>
      <c r="W71" s="36">
        <f t="shared" si="2"/>
        <v>1.8783068783068779</v>
      </c>
      <c r="X71" s="38" t="s">
        <v>337</v>
      </c>
    </row>
    <row r="72" spans="1:24" s="4" customFormat="1" ht="51" customHeight="1" x14ac:dyDescent="0.3">
      <c r="A72" s="31">
        <v>52</v>
      </c>
      <c r="B72" s="39" t="s">
        <v>85</v>
      </c>
      <c r="C72" s="149">
        <f>'КТ и ДТ'!F72</f>
        <v>100</v>
      </c>
      <c r="D72" s="37">
        <v>0</v>
      </c>
      <c r="E72" s="37">
        <v>0</v>
      </c>
      <c r="F72" s="37">
        <v>0</v>
      </c>
      <c r="G72" s="37">
        <v>0</v>
      </c>
      <c r="H72" s="139">
        <f>Равномерность!E58</f>
        <v>31407.78</v>
      </c>
      <c r="I72" s="40">
        <v>8570.8701099999998</v>
      </c>
      <c r="J72" s="139">
        <f>Равномерность!H58</f>
        <v>7612.303296666666</v>
      </c>
      <c r="K72" s="150">
        <f t="shared" si="1"/>
        <v>12.592336064080342</v>
      </c>
      <c r="L72" s="37">
        <v>10</v>
      </c>
      <c r="M72" s="40">
        <f>'105 счет '!D59</f>
        <v>57.789709999999999</v>
      </c>
      <c r="N72" s="40">
        <f>'105 счет '!E59</f>
        <v>39.070459999999997</v>
      </c>
      <c r="O72" s="40">
        <f>'105 счет '!F59</f>
        <v>-32.392012349603419</v>
      </c>
      <c r="P72" s="37">
        <v>5</v>
      </c>
      <c r="Q72" s="140">
        <v>0</v>
      </c>
      <c r="R72" s="140">
        <v>5</v>
      </c>
      <c r="S72" s="37">
        <v>20</v>
      </c>
      <c r="T72" s="37">
        <v>5</v>
      </c>
      <c r="U72" s="140">
        <v>10</v>
      </c>
      <c r="V72" s="150">
        <f t="shared" si="0"/>
        <v>115</v>
      </c>
      <c r="W72" s="36">
        <f t="shared" si="2"/>
        <v>1.8253968253968254</v>
      </c>
      <c r="X72" s="38" t="s">
        <v>337</v>
      </c>
    </row>
    <row r="73" spans="1:24" s="4" customFormat="1" ht="55.5" customHeight="1" x14ac:dyDescent="0.3">
      <c r="A73" s="31">
        <v>53</v>
      </c>
      <c r="B73" s="39" t="s">
        <v>86</v>
      </c>
      <c r="C73" s="149">
        <f>'КТ и ДТ'!F73</f>
        <v>90</v>
      </c>
      <c r="D73" s="37">
        <v>0</v>
      </c>
      <c r="E73" s="37">
        <v>0</v>
      </c>
      <c r="F73" s="37">
        <v>0</v>
      </c>
      <c r="G73" s="37">
        <v>0</v>
      </c>
      <c r="H73" s="139">
        <f>Равномерность!E59</f>
        <v>28737.52</v>
      </c>
      <c r="I73" s="40">
        <v>9842.5220499999996</v>
      </c>
      <c r="J73" s="139">
        <f>Равномерность!H59</f>
        <v>6298.3326500000003</v>
      </c>
      <c r="K73" s="150">
        <f t="shared" si="1"/>
        <v>56.271867444156015</v>
      </c>
      <c r="L73" s="37">
        <v>0</v>
      </c>
      <c r="M73" s="40">
        <f>'105 счет '!D60</f>
        <v>7.9318</v>
      </c>
      <c r="N73" s="40">
        <f>'105 счет '!E60</f>
        <v>33.705129999999997</v>
      </c>
      <c r="O73" s="40">
        <f>'105 счет '!F60</f>
        <v>324.93671045664286</v>
      </c>
      <c r="P73" s="37">
        <v>0</v>
      </c>
      <c r="Q73" s="140">
        <v>0</v>
      </c>
      <c r="R73" s="140">
        <v>10</v>
      </c>
      <c r="S73" s="37">
        <v>0</v>
      </c>
      <c r="T73" s="37">
        <v>5</v>
      </c>
      <c r="U73" s="140">
        <v>10</v>
      </c>
      <c r="V73" s="150">
        <f t="shared" si="0"/>
        <v>115</v>
      </c>
      <c r="W73" s="36">
        <f t="shared" si="2"/>
        <v>1.8253968253968254</v>
      </c>
      <c r="X73" s="38" t="s">
        <v>337</v>
      </c>
    </row>
    <row r="74" spans="1:24" s="4" customFormat="1" ht="37.5" x14ac:dyDescent="0.3">
      <c r="A74" s="31">
        <v>54</v>
      </c>
      <c r="B74" s="45" t="s">
        <v>87</v>
      </c>
      <c r="C74" s="149">
        <f>'КТ и ДТ'!F74</f>
        <v>103.33333333333333</v>
      </c>
      <c r="D74" s="37">
        <v>10</v>
      </c>
      <c r="E74" s="37">
        <v>0</v>
      </c>
      <c r="F74" s="37">
        <v>0</v>
      </c>
      <c r="G74" s="37">
        <v>0</v>
      </c>
      <c r="H74" s="139">
        <f>Равномерность!E60</f>
        <v>26302.25</v>
      </c>
      <c r="I74" s="40">
        <v>7165.6387900000009</v>
      </c>
      <c r="J74" s="139">
        <f>Равномерность!H60</f>
        <v>6378.8704033333333</v>
      </c>
      <c r="K74" s="150">
        <f t="shared" si="1"/>
        <v>12.333976659183037</v>
      </c>
      <c r="L74" s="37">
        <v>10</v>
      </c>
      <c r="M74" s="40">
        <f>'105 счет '!D61</f>
        <v>48.396339999999995</v>
      </c>
      <c r="N74" s="40">
        <f>'105 счет '!E61</f>
        <v>13.587</v>
      </c>
      <c r="O74" s="40">
        <f>'105 счет '!F61</f>
        <v>-71.925562966125113</v>
      </c>
      <c r="P74" s="37">
        <v>5</v>
      </c>
      <c r="Q74" s="140">
        <v>0</v>
      </c>
      <c r="R74" s="140">
        <v>10</v>
      </c>
      <c r="S74" s="37">
        <v>10</v>
      </c>
      <c r="T74" s="37">
        <v>5</v>
      </c>
      <c r="U74" s="140">
        <v>-10</v>
      </c>
      <c r="V74" s="150">
        <f t="shared" si="0"/>
        <v>103.33333333333333</v>
      </c>
      <c r="W74" s="36">
        <f t="shared" si="2"/>
        <v>1.6402116402116402</v>
      </c>
      <c r="X74" s="38" t="s">
        <v>337</v>
      </c>
    </row>
    <row r="75" spans="1:24" s="4" customFormat="1" ht="112.5" x14ac:dyDescent="0.3">
      <c r="A75" s="31">
        <v>55</v>
      </c>
      <c r="B75" s="39" t="s">
        <v>88</v>
      </c>
      <c r="C75" s="149">
        <f>'КТ и ДТ'!F75</f>
        <v>83.333333333333329</v>
      </c>
      <c r="D75" s="37">
        <v>0</v>
      </c>
      <c r="E75" s="37">
        <v>0</v>
      </c>
      <c r="F75" s="37">
        <v>0</v>
      </c>
      <c r="G75" s="37">
        <v>0</v>
      </c>
      <c r="H75" s="139">
        <f>Равномерность!E61</f>
        <v>86489.13</v>
      </c>
      <c r="I75" s="40">
        <v>28009.436940000007</v>
      </c>
      <c r="J75" s="139">
        <f>Равномерность!H61</f>
        <v>19493.231019999999</v>
      </c>
      <c r="K75" s="150">
        <f t="shared" si="1"/>
        <v>43.688016169625257</v>
      </c>
      <c r="L75" s="37">
        <v>0</v>
      </c>
      <c r="M75" s="40">
        <f>'105 счет '!D62</f>
        <v>688.39418999999998</v>
      </c>
      <c r="N75" s="40">
        <f>'105 счет '!E62</f>
        <v>1154.06042</v>
      </c>
      <c r="O75" s="40">
        <f>'105 счет '!F62</f>
        <v>67.64528765125111</v>
      </c>
      <c r="P75" s="37">
        <v>0</v>
      </c>
      <c r="Q75" s="140">
        <v>0</v>
      </c>
      <c r="R75" s="140">
        <v>0</v>
      </c>
      <c r="S75" s="37">
        <v>0</v>
      </c>
      <c r="T75" s="37">
        <v>5</v>
      </c>
      <c r="U75" s="140">
        <v>0</v>
      </c>
      <c r="V75" s="150">
        <f t="shared" si="0"/>
        <v>88.333333333333329</v>
      </c>
      <c r="W75" s="36">
        <f t="shared" si="2"/>
        <v>1.4021164021164021</v>
      </c>
      <c r="X75" s="37" t="s">
        <v>339</v>
      </c>
    </row>
    <row r="76" spans="1:24" s="4" customFormat="1" ht="43.5" customHeight="1" x14ac:dyDescent="0.3">
      <c r="A76" s="31">
        <v>56</v>
      </c>
      <c r="B76" s="39" t="s">
        <v>89</v>
      </c>
      <c r="C76" s="149">
        <f>'КТ и ДТ'!F76</f>
        <v>103.33333333333333</v>
      </c>
      <c r="D76" s="37">
        <v>0</v>
      </c>
      <c r="E76" s="37">
        <v>0</v>
      </c>
      <c r="F76" s="37">
        <v>0</v>
      </c>
      <c r="G76" s="37">
        <v>0</v>
      </c>
      <c r="H76" s="139">
        <f>Равномерность!E62</f>
        <v>28933.51</v>
      </c>
      <c r="I76" s="40">
        <v>9769.5136299999976</v>
      </c>
      <c r="J76" s="139">
        <f>Равномерность!H62</f>
        <v>6387.9987900000006</v>
      </c>
      <c r="K76" s="150">
        <f t="shared" si="1"/>
        <v>52.935433320581382</v>
      </c>
      <c r="L76" s="37">
        <v>0</v>
      </c>
      <c r="M76" s="40">
        <f>'105 счет '!D63</f>
        <v>92.721570000000014</v>
      </c>
      <c r="N76" s="40">
        <f>'105 счет '!E63</f>
        <v>70.394890000000004</v>
      </c>
      <c r="O76" s="40">
        <f>'105 счет '!F63</f>
        <v>-24.07927303215423</v>
      </c>
      <c r="P76" s="37">
        <v>5</v>
      </c>
      <c r="Q76" s="140">
        <v>0</v>
      </c>
      <c r="R76" s="140">
        <v>10</v>
      </c>
      <c r="S76" s="37">
        <v>0</v>
      </c>
      <c r="T76" s="37">
        <v>5</v>
      </c>
      <c r="U76" s="140">
        <v>10</v>
      </c>
      <c r="V76" s="150">
        <f t="shared" si="0"/>
        <v>133.33333333333331</v>
      </c>
      <c r="W76" s="36">
        <f t="shared" si="2"/>
        <v>2.1164021164021163</v>
      </c>
      <c r="X76" s="38" t="s">
        <v>337</v>
      </c>
    </row>
    <row r="77" spans="1:24" s="4" customFormat="1" ht="50.25" customHeight="1" x14ac:dyDescent="0.3">
      <c r="A77" s="31">
        <v>57</v>
      </c>
      <c r="B77" s="39" t="s">
        <v>90</v>
      </c>
      <c r="C77" s="149">
        <f>'КТ и ДТ'!F77</f>
        <v>90</v>
      </c>
      <c r="D77" s="37">
        <v>0</v>
      </c>
      <c r="E77" s="37">
        <v>0</v>
      </c>
      <c r="F77" s="37">
        <v>0</v>
      </c>
      <c r="G77" s="37">
        <v>0</v>
      </c>
      <c r="H77" s="139">
        <f>Равномерность!E63</f>
        <v>21006.46</v>
      </c>
      <c r="I77" s="40">
        <v>5655.3725799999993</v>
      </c>
      <c r="J77" s="139">
        <f>Равномерность!H63</f>
        <v>5117.0291399999996</v>
      </c>
      <c r="K77" s="150">
        <f t="shared" si="1"/>
        <v>10.520624863981126</v>
      </c>
      <c r="L77" s="37">
        <v>10</v>
      </c>
      <c r="M77" s="40">
        <f>'105 счет '!D64</f>
        <v>312.97298999999998</v>
      </c>
      <c r="N77" s="40">
        <f>'105 счет '!E64</f>
        <v>274.14906999999999</v>
      </c>
      <c r="O77" s="40">
        <f>'105 счет '!F64</f>
        <v>-12.404878772446143</v>
      </c>
      <c r="P77" s="37">
        <v>5</v>
      </c>
      <c r="Q77" s="140">
        <v>0</v>
      </c>
      <c r="R77" s="140">
        <v>10</v>
      </c>
      <c r="S77" s="37">
        <v>0</v>
      </c>
      <c r="T77" s="37">
        <v>5</v>
      </c>
      <c r="U77" s="140">
        <v>0</v>
      </c>
      <c r="V77" s="150">
        <f t="shared" si="0"/>
        <v>120</v>
      </c>
      <c r="W77" s="36">
        <f t="shared" si="2"/>
        <v>1.9047619047619047</v>
      </c>
      <c r="X77" s="38" t="s">
        <v>337</v>
      </c>
    </row>
    <row r="78" spans="1:24" s="4" customFormat="1" ht="51.75" customHeight="1" x14ac:dyDescent="0.3">
      <c r="A78" s="31">
        <v>58</v>
      </c>
      <c r="B78" s="39" t="s">
        <v>91</v>
      </c>
      <c r="C78" s="149">
        <f>'КТ и ДТ'!F78</f>
        <v>98.333333333333329</v>
      </c>
      <c r="D78" s="37">
        <v>0</v>
      </c>
      <c r="E78" s="37">
        <v>0</v>
      </c>
      <c r="F78" s="37">
        <v>0</v>
      </c>
      <c r="G78" s="37">
        <v>0</v>
      </c>
      <c r="H78" s="139">
        <f>Равномерность!E64</f>
        <v>113946.56</v>
      </c>
      <c r="I78" s="40">
        <v>37479.56</v>
      </c>
      <c r="J78" s="139">
        <f>Равномерность!H64</f>
        <v>25489</v>
      </c>
      <c r="K78" s="150">
        <f t="shared" si="1"/>
        <v>47.042096590686157</v>
      </c>
      <c r="L78" s="37">
        <v>0</v>
      </c>
      <c r="M78" s="40">
        <f>'105 счет '!D65</f>
        <v>503.53935999999999</v>
      </c>
      <c r="N78" s="40">
        <f>'105 счет '!E65</f>
        <v>503.73796000000004</v>
      </c>
      <c r="O78" s="40">
        <f>'105 счет '!F65</f>
        <v>3.9440809552614885E-2</v>
      </c>
      <c r="P78" s="37">
        <v>5</v>
      </c>
      <c r="Q78" s="140">
        <v>0</v>
      </c>
      <c r="R78" s="140">
        <v>-5</v>
      </c>
      <c r="S78" s="37">
        <v>0</v>
      </c>
      <c r="T78" s="37">
        <v>5</v>
      </c>
      <c r="U78" s="140">
        <v>-10</v>
      </c>
      <c r="V78" s="150">
        <f t="shared" si="0"/>
        <v>93.333333333333329</v>
      </c>
      <c r="W78" s="36">
        <f t="shared" si="2"/>
        <v>1.4814814814814814</v>
      </c>
      <c r="X78" s="37" t="s">
        <v>339</v>
      </c>
    </row>
    <row r="79" spans="1:24" s="4" customFormat="1" ht="93.75" x14ac:dyDescent="0.3">
      <c r="A79" s="31">
        <v>59</v>
      </c>
      <c r="B79" s="39" t="s">
        <v>92</v>
      </c>
      <c r="C79" s="149">
        <f>'КТ и ДТ'!F79</f>
        <v>103.33333333333333</v>
      </c>
      <c r="D79" s="37">
        <v>0</v>
      </c>
      <c r="E79" s="37">
        <v>0</v>
      </c>
      <c r="F79" s="37">
        <v>0</v>
      </c>
      <c r="G79" s="37">
        <v>0</v>
      </c>
      <c r="H79" s="139">
        <f>Равномерность!E65</f>
        <v>101106.79</v>
      </c>
      <c r="I79" s="40">
        <v>29526.92233999999</v>
      </c>
      <c r="J79" s="139">
        <f>Равномерность!H65</f>
        <v>23859.955886666667</v>
      </c>
      <c r="K79" s="150">
        <f t="shared" si="1"/>
        <v>23.75095109249601</v>
      </c>
      <c r="L79" s="37">
        <v>10</v>
      </c>
      <c r="M79" s="40">
        <f>'105 счет '!D66</f>
        <v>875.89641000000006</v>
      </c>
      <c r="N79" s="40">
        <f>'105 счет '!E66</f>
        <v>903.21069</v>
      </c>
      <c r="O79" s="40">
        <f>'105 счет '!F66</f>
        <v>3.1184372590361384</v>
      </c>
      <c r="P79" s="37">
        <v>5</v>
      </c>
      <c r="Q79" s="140">
        <v>0</v>
      </c>
      <c r="R79" s="140">
        <v>5</v>
      </c>
      <c r="S79" s="37">
        <v>0</v>
      </c>
      <c r="T79" s="37">
        <v>5</v>
      </c>
      <c r="U79" s="140">
        <v>0</v>
      </c>
      <c r="V79" s="150">
        <f t="shared" si="0"/>
        <v>128.33333333333331</v>
      </c>
      <c r="W79" s="36">
        <f t="shared" si="2"/>
        <v>2.0370370370370368</v>
      </c>
      <c r="X79" s="38" t="s">
        <v>337</v>
      </c>
    </row>
    <row r="80" spans="1:24" s="4" customFormat="1" ht="48" customHeight="1" x14ac:dyDescent="0.3">
      <c r="A80" s="31">
        <v>60</v>
      </c>
      <c r="B80" s="39" t="s">
        <v>93</v>
      </c>
      <c r="C80" s="149">
        <f>'КТ и ДТ'!F80</f>
        <v>90</v>
      </c>
      <c r="D80" s="37">
        <v>0</v>
      </c>
      <c r="E80" s="37">
        <v>0</v>
      </c>
      <c r="F80" s="37">
        <v>0</v>
      </c>
      <c r="G80" s="37">
        <v>0</v>
      </c>
      <c r="H80" s="139">
        <f>Равномерность!E66</f>
        <v>241620.34</v>
      </c>
      <c r="I80" s="40">
        <v>72103.249000000011</v>
      </c>
      <c r="J80" s="139">
        <f>Равномерность!H66</f>
        <v>56505.696999999993</v>
      </c>
      <c r="K80" s="150">
        <f t="shared" si="1"/>
        <v>27.603503413116059</v>
      </c>
      <c r="L80" s="37">
        <v>0</v>
      </c>
      <c r="M80" s="40">
        <f>'105 счет '!D67</f>
        <v>3440.3545299999996</v>
      </c>
      <c r="N80" s="40">
        <f>'105 счет '!E67</f>
        <v>3378.39185</v>
      </c>
      <c r="O80" s="40">
        <f>'105 счет '!F67</f>
        <v>-1.8010550790531359</v>
      </c>
      <c r="P80" s="37">
        <v>5</v>
      </c>
      <c r="Q80" s="140">
        <v>0</v>
      </c>
      <c r="R80" s="140">
        <v>-5</v>
      </c>
      <c r="S80" s="37">
        <v>0</v>
      </c>
      <c r="T80" s="37">
        <v>5</v>
      </c>
      <c r="U80" s="140">
        <v>0</v>
      </c>
      <c r="V80" s="150">
        <f t="shared" si="0"/>
        <v>95</v>
      </c>
      <c r="W80" s="36">
        <f t="shared" si="2"/>
        <v>1.5079365079365079</v>
      </c>
      <c r="X80" s="37" t="s">
        <v>339</v>
      </c>
    </row>
    <row r="81" spans="1:24" s="4" customFormat="1" ht="37.5" x14ac:dyDescent="0.3">
      <c r="A81" s="31">
        <v>61</v>
      </c>
      <c r="B81" s="39" t="s">
        <v>94</v>
      </c>
      <c r="C81" s="149">
        <f>'КТ и ДТ'!F81</f>
        <v>88.333333333333329</v>
      </c>
      <c r="D81" s="37">
        <v>0</v>
      </c>
      <c r="E81" s="37">
        <v>0</v>
      </c>
      <c r="F81" s="37">
        <v>0</v>
      </c>
      <c r="G81" s="37">
        <v>0</v>
      </c>
      <c r="H81" s="139">
        <f>Равномерность!E67</f>
        <v>59181.54</v>
      </c>
      <c r="I81" s="40">
        <v>18396.73502</v>
      </c>
      <c r="J81" s="139">
        <f>Равномерность!H67</f>
        <v>13594.934993333334</v>
      </c>
      <c r="K81" s="150">
        <f t="shared" si="1"/>
        <v>35.320507446496549</v>
      </c>
      <c r="L81" s="37">
        <v>0</v>
      </c>
      <c r="M81" s="40">
        <f>'105 счет '!D68</f>
        <v>2032.44604</v>
      </c>
      <c r="N81" s="40">
        <f>'105 счет '!E68</f>
        <v>2106.1976</v>
      </c>
      <c r="O81" s="40">
        <f>'105 счет '!F68</f>
        <v>3.6287093752314292</v>
      </c>
      <c r="P81" s="37">
        <v>5</v>
      </c>
      <c r="Q81" s="140">
        <v>0</v>
      </c>
      <c r="R81" s="140">
        <v>0</v>
      </c>
      <c r="S81" s="37">
        <v>0</v>
      </c>
      <c r="T81" s="37">
        <v>5</v>
      </c>
      <c r="U81" s="140">
        <v>0</v>
      </c>
      <c r="V81" s="150">
        <f t="shared" si="0"/>
        <v>98.333333333333329</v>
      </c>
      <c r="W81" s="36">
        <f t="shared" si="2"/>
        <v>1.5608465608465607</v>
      </c>
      <c r="X81" s="37" t="s">
        <v>339</v>
      </c>
    </row>
    <row r="82" spans="1:24" s="4" customFormat="1" ht="37.5" x14ac:dyDescent="0.3">
      <c r="A82" s="31">
        <v>62</v>
      </c>
      <c r="B82" s="32" t="s">
        <v>95</v>
      </c>
      <c r="C82" s="149">
        <f>'КТ и ДТ'!F82</f>
        <v>103.33333333333333</v>
      </c>
      <c r="D82" s="37">
        <v>0</v>
      </c>
      <c r="E82" s="37">
        <v>10</v>
      </c>
      <c r="F82" s="37">
        <v>0</v>
      </c>
      <c r="G82" s="37">
        <v>0</v>
      </c>
      <c r="H82" s="139">
        <f>Равномерность!E68</f>
        <v>16321.36</v>
      </c>
      <c r="I82" s="40">
        <v>5133.2922300000009</v>
      </c>
      <c r="J82" s="139">
        <f>Равномерность!H68</f>
        <v>3729.3559233333331</v>
      </c>
      <c r="K82" s="150">
        <f t="shared" si="1"/>
        <v>37.645543507464879</v>
      </c>
      <c r="L82" s="37">
        <v>0</v>
      </c>
      <c r="M82" s="40">
        <f>'105 счет '!D69</f>
        <v>107.01282</v>
      </c>
      <c r="N82" s="40">
        <f>'105 счет '!E69</f>
        <v>85.436820000000012</v>
      </c>
      <c r="O82" s="40">
        <f>'105 счет '!F69</f>
        <v>-20.162070301483499</v>
      </c>
      <c r="P82" s="37">
        <v>5</v>
      </c>
      <c r="Q82" s="140">
        <v>0</v>
      </c>
      <c r="R82" s="140">
        <v>-5</v>
      </c>
      <c r="S82" s="37">
        <v>0</v>
      </c>
      <c r="T82" s="37">
        <v>5</v>
      </c>
      <c r="U82" s="140">
        <v>20</v>
      </c>
      <c r="V82" s="150">
        <f t="shared" si="0"/>
        <v>118.33333333333333</v>
      </c>
      <c r="W82" s="36">
        <f t="shared" si="2"/>
        <v>1.8783068783068781</v>
      </c>
      <c r="X82" s="38" t="s">
        <v>337</v>
      </c>
    </row>
    <row r="83" spans="1:24" ht="37.5" x14ac:dyDescent="0.3">
      <c r="A83" s="31">
        <v>63</v>
      </c>
      <c r="B83" s="39" t="s">
        <v>96</v>
      </c>
      <c r="C83" s="149">
        <f>'КТ и ДТ'!F83</f>
        <v>31.666666666666668</v>
      </c>
      <c r="D83" s="37">
        <v>0</v>
      </c>
      <c r="E83" s="37">
        <v>0</v>
      </c>
      <c r="F83" s="37">
        <v>0</v>
      </c>
      <c r="G83" s="37">
        <v>0</v>
      </c>
      <c r="H83" s="139">
        <f>Равномерность!E69</f>
        <v>242965.58</v>
      </c>
      <c r="I83" s="40">
        <v>110635.76208999997</v>
      </c>
      <c r="J83" s="139">
        <f>Равномерность!H69</f>
        <v>44109.93930333334</v>
      </c>
      <c r="K83" s="150">
        <f t="shared" si="1"/>
        <v>150.81821430128187</v>
      </c>
      <c r="L83" s="37">
        <v>0</v>
      </c>
      <c r="M83" s="40">
        <f>'105 счет '!D70</f>
        <v>2230.6677400000003</v>
      </c>
      <c r="N83" s="40">
        <f>'105 счет '!E70</f>
        <v>13213.447890000001</v>
      </c>
      <c r="O83" s="40">
        <f>'105 счет '!F70</f>
        <v>492.3539240317341</v>
      </c>
      <c r="P83" s="37">
        <v>0</v>
      </c>
      <c r="Q83" s="140">
        <v>0</v>
      </c>
      <c r="R83" s="140">
        <v>0</v>
      </c>
      <c r="S83" s="37">
        <v>20</v>
      </c>
      <c r="T83" s="37">
        <v>5</v>
      </c>
      <c r="U83" s="140">
        <v>0</v>
      </c>
      <c r="V83" s="150" t="s">
        <v>480</v>
      </c>
      <c r="W83" s="36" t="s">
        <v>480</v>
      </c>
      <c r="X83" s="38" t="s">
        <v>480</v>
      </c>
    </row>
    <row r="84" spans="1:24" ht="37.5" x14ac:dyDescent="0.3">
      <c r="A84" s="31">
        <v>64</v>
      </c>
      <c r="B84" s="32" t="s">
        <v>97</v>
      </c>
      <c r="C84" s="149">
        <f>'КТ и ДТ'!F84</f>
        <v>90</v>
      </c>
      <c r="D84" s="37">
        <v>0</v>
      </c>
      <c r="E84" s="37">
        <v>0</v>
      </c>
      <c r="F84" s="37">
        <v>0</v>
      </c>
      <c r="G84" s="37">
        <v>0</v>
      </c>
      <c r="H84" s="139">
        <f>Равномерность!E70</f>
        <v>25416.7</v>
      </c>
      <c r="I84" s="40">
        <v>8719.1407800000015</v>
      </c>
      <c r="J84" s="139">
        <f>Равномерность!H70</f>
        <v>5565.8530733333328</v>
      </c>
      <c r="K84" s="150">
        <f t="shared" si="1"/>
        <v>56.654167207080036</v>
      </c>
      <c r="L84" s="37">
        <v>0</v>
      </c>
      <c r="M84" s="40">
        <f>'105 счет '!D71</f>
        <v>515.87419999999997</v>
      </c>
      <c r="N84" s="40">
        <f>'105 счет '!E71</f>
        <v>546.67443999999989</v>
      </c>
      <c r="O84" s="40">
        <f>'105 счет '!F71</f>
        <v>5.9704943569575528</v>
      </c>
      <c r="P84" s="37">
        <v>0</v>
      </c>
      <c r="Q84" s="140">
        <v>10</v>
      </c>
      <c r="R84" s="140">
        <v>0</v>
      </c>
      <c r="S84" s="37">
        <v>0</v>
      </c>
      <c r="T84" s="37">
        <v>5</v>
      </c>
      <c r="U84" s="140">
        <v>0</v>
      </c>
      <c r="V84" s="150">
        <f t="shared" si="0"/>
        <v>105</v>
      </c>
      <c r="W84" s="36">
        <f t="shared" si="2"/>
        <v>1.6666666666666667</v>
      </c>
      <c r="X84" s="38" t="s">
        <v>337</v>
      </c>
    </row>
    <row r="85" spans="1:24" ht="15.75" x14ac:dyDescent="0.25">
      <c r="A85" s="17"/>
      <c r="B85" s="18"/>
      <c r="C85" s="155"/>
      <c r="D85" s="155"/>
      <c r="E85" s="155"/>
      <c r="F85" s="155"/>
      <c r="G85" s="141"/>
      <c r="H85" s="141"/>
      <c r="I85" s="155"/>
      <c r="J85" s="141"/>
      <c r="K85" s="141"/>
      <c r="L85" s="141"/>
      <c r="M85" s="141"/>
      <c r="N85" s="141"/>
      <c r="O85" s="141"/>
      <c r="P85" s="141"/>
      <c r="Q85" s="141"/>
      <c r="R85" s="141"/>
      <c r="S85" s="129"/>
      <c r="T85" s="141"/>
      <c r="U85" s="141"/>
      <c r="V85" s="141"/>
      <c r="W85" s="23"/>
      <c r="X85" s="24"/>
    </row>
    <row r="86" spans="1:24" ht="20.45" customHeight="1" x14ac:dyDescent="0.25">
      <c r="A86" s="14"/>
      <c r="B86" s="14"/>
      <c r="C86" s="14"/>
      <c r="D86" s="14"/>
      <c r="E86" s="14"/>
      <c r="F86" s="14"/>
      <c r="G86" s="16"/>
      <c r="H86" s="16"/>
      <c r="I86" s="14"/>
      <c r="J86" s="16"/>
      <c r="K86" s="14"/>
      <c r="L86" s="14"/>
      <c r="M86" s="14"/>
      <c r="N86" s="14"/>
      <c r="O86" s="14"/>
      <c r="P86" s="14"/>
      <c r="Q86" s="14"/>
      <c r="R86" s="14"/>
      <c r="S86" s="130"/>
      <c r="T86" s="14"/>
      <c r="U86" s="14"/>
      <c r="V86" s="16"/>
      <c r="W86" s="15"/>
      <c r="X86" s="16"/>
    </row>
    <row r="87" spans="1:24" ht="18.75" x14ac:dyDescent="0.3">
      <c r="A87" s="8"/>
      <c r="B87" s="6"/>
      <c r="C87" s="6"/>
      <c r="D87" s="6"/>
      <c r="E87" s="6"/>
      <c r="F87" s="11"/>
      <c r="G87" s="12"/>
      <c r="H87" s="12"/>
      <c r="I87" s="11"/>
      <c r="J87" s="7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9"/>
      <c r="W87" s="10"/>
      <c r="X87" s="9"/>
    </row>
    <row r="88" spans="1:24" ht="48" customHeight="1" x14ac:dyDescent="0.65">
      <c r="A88" s="8"/>
      <c r="B88" s="60" t="s">
        <v>99</v>
      </c>
      <c r="C88" s="50"/>
      <c r="D88" s="52"/>
      <c r="E88" s="52"/>
      <c r="F88" s="52"/>
      <c r="G88" s="62"/>
      <c r="H88" s="185" t="s">
        <v>106</v>
      </c>
      <c r="I88" s="185"/>
      <c r="J88" s="185"/>
      <c r="K88" s="185"/>
      <c r="L88" s="185"/>
      <c r="M88" s="185"/>
      <c r="N88" s="185"/>
      <c r="O88" s="185"/>
      <c r="P88" s="185"/>
      <c r="Q88" s="185"/>
      <c r="R88" s="185"/>
      <c r="S88" s="185"/>
      <c r="T88" s="6"/>
      <c r="U88" s="6"/>
      <c r="V88" s="9"/>
      <c r="W88" s="10"/>
      <c r="X88" s="9"/>
    </row>
    <row r="89" spans="1:24" ht="60.75" customHeight="1" x14ac:dyDescent="0.65">
      <c r="B89" s="60" t="s">
        <v>100</v>
      </c>
      <c r="C89" s="49"/>
      <c r="D89" s="167"/>
      <c r="E89" s="167"/>
      <c r="F89" s="49"/>
      <c r="G89" s="51"/>
      <c r="H89" s="55"/>
      <c r="I89" s="55"/>
      <c r="L89" s="61" t="s">
        <v>98</v>
      </c>
      <c r="M89" s="61"/>
      <c r="N89" s="61"/>
      <c r="O89" s="61"/>
      <c r="P89" s="61"/>
      <c r="Q89" s="61"/>
      <c r="R89" s="61"/>
    </row>
    <row r="90" spans="1:24" ht="21" customHeight="1" x14ac:dyDescent="0.5">
      <c r="B90" s="46"/>
      <c r="C90" s="46"/>
      <c r="D90" s="46"/>
      <c r="E90" s="46"/>
      <c r="F90" s="46"/>
      <c r="G90" s="47"/>
      <c r="H90" s="47"/>
      <c r="I90" s="47"/>
      <c r="J90" s="47"/>
      <c r="K90" s="48"/>
      <c r="L90" s="46"/>
      <c r="M90" s="46"/>
      <c r="N90" s="46"/>
    </row>
    <row r="91" spans="1:24" x14ac:dyDescent="0.25">
      <c r="I91" s="57"/>
      <c r="J91" s="56"/>
      <c r="K91" s="57"/>
    </row>
    <row r="92" spans="1:24" x14ac:dyDescent="0.25">
      <c r="I92" s="57"/>
      <c r="J92" s="56"/>
      <c r="K92" s="57"/>
    </row>
    <row r="93" spans="1:24" x14ac:dyDescent="0.25">
      <c r="I93" s="58"/>
      <c r="J93" s="59"/>
      <c r="K93" s="58"/>
      <c r="L93" s="58"/>
    </row>
  </sheetData>
  <autoFilter ref="A18:X84"/>
  <sortState ref="A14:T83">
    <sortCondition ref="A14:A83"/>
  </sortState>
  <mergeCells count="20">
    <mergeCell ref="D89:E89"/>
    <mergeCell ref="V6:X6"/>
    <mergeCell ref="V7:X7"/>
    <mergeCell ref="V8:X8"/>
    <mergeCell ref="A16:X16"/>
    <mergeCell ref="B18:B19"/>
    <mergeCell ref="A18:A19"/>
    <mergeCell ref="W18:W19"/>
    <mergeCell ref="X18:X19"/>
    <mergeCell ref="A15:X15"/>
    <mergeCell ref="T12:X12"/>
    <mergeCell ref="H88:S88"/>
    <mergeCell ref="T14:X14"/>
    <mergeCell ref="B6:G12"/>
    <mergeCell ref="Q4:X4"/>
    <mergeCell ref="S9:X9"/>
    <mergeCell ref="O3:X3"/>
    <mergeCell ref="O2:X2"/>
    <mergeCell ref="Q13:X13"/>
    <mergeCell ref="Q10:X10"/>
  </mergeCells>
  <printOptions horizontalCentered="1"/>
  <pageMargins left="0.51181102362204722" right="0.31496062992125984" top="0.55118110236220474" bottom="0.55118110236220474" header="0" footer="0"/>
  <pageSetup paperSize="9" scale="20" firstPageNumber="6" fitToHeight="0" orientation="landscape" useFirstPageNumber="1" r:id="rId1"/>
  <headerFooter differentOddEven="1" differentFirst="1">
    <oddHeader>&amp;C&amp;"Times New Roman,обычный"&amp;32 22</oddHeader>
    <evenHeader>&amp;C&amp;"Times New Roman,обычный"&amp;32 21</evenHeader>
    <firstHeader>&amp;C&amp;"Times New Roman,обычный"&amp;32 20</firstHeader>
  </headerFooter>
  <rowBreaks count="2" manualBreakCount="2">
    <brk id="23" max="23" man="1"/>
    <brk id="60" max="2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9"/>
  <sheetViews>
    <sheetView workbookViewId="0">
      <selection activeCell="F9" sqref="F9"/>
    </sheetView>
  </sheetViews>
  <sheetFormatPr defaultRowHeight="15" x14ac:dyDescent="0.25"/>
  <cols>
    <col min="1" max="1" width="15.42578125" customWidth="1"/>
    <col min="2" max="2" width="41.140625" customWidth="1"/>
    <col min="3" max="3" width="15.42578125" customWidth="1"/>
    <col min="4" max="4" width="20.140625" customWidth="1"/>
    <col min="5" max="6" width="19.85546875" customWidth="1"/>
    <col min="7" max="7" width="27.7109375" bestFit="1" customWidth="1"/>
    <col min="8" max="8" width="67.7109375" hidden="1" customWidth="1"/>
    <col min="9" max="9" width="18.5703125" customWidth="1"/>
    <col min="257" max="257" width="15.42578125" customWidth="1"/>
    <col min="258" max="258" width="41.140625" customWidth="1"/>
    <col min="259" max="259" width="15.42578125" customWidth="1"/>
    <col min="260" max="260" width="20.140625" customWidth="1"/>
    <col min="261" max="262" width="19.85546875" customWidth="1"/>
    <col min="263" max="263" width="27.7109375" bestFit="1" customWidth="1"/>
    <col min="264" max="264" width="0" hidden="1" customWidth="1"/>
    <col min="265" max="265" width="18.5703125" customWidth="1"/>
    <col min="513" max="513" width="15.42578125" customWidth="1"/>
    <col min="514" max="514" width="41.140625" customWidth="1"/>
    <col min="515" max="515" width="15.42578125" customWidth="1"/>
    <col min="516" max="516" width="20.140625" customWidth="1"/>
    <col min="517" max="518" width="19.85546875" customWidth="1"/>
    <col min="519" max="519" width="27.7109375" bestFit="1" customWidth="1"/>
    <col min="520" max="520" width="0" hidden="1" customWidth="1"/>
    <col min="521" max="521" width="18.5703125" customWidth="1"/>
    <col min="769" max="769" width="15.42578125" customWidth="1"/>
    <col min="770" max="770" width="41.140625" customWidth="1"/>
    <col min="771" max="771" width="15.42578125" customWidth="1"/>
    <col min="772" max="772" width="20.140625" customWidth="1"/>
    <col min="773" max="774" width="19.85546875" customWidth="1"/>
    <col min="775" max="775" width="27.7109375" bestFit="1" customWidth="1"/>
    <col min="776" max="776" width="0" hidden="1" customWidth="1"/>
    <col min="777" max="777" width="18.5703125" customWidth="1"/>
    <col min="1025" max="1025" width="15.42578125" customWidth="1"/>
    <col min="1026" max="1026" width="41.140625" customWidth="1"/>
    <col min="1027" max="1027" width="15.42578125" customWidth="1"/>
    <col min="1028" max="1028" width="20.140625" customWidth="1"/>
    <col min="1029" max="1030" width="19.85546875" customWidth="1"/>
    <col min="1031" max="1031" width="27.7109375" bestFit="1" customWidth="1"/>
    <col min="1032" max="1032" width="0" hidden="1" customWidth="1"/>
    <col min="1033" max="1033" width="18.5703125" customWidth="1"/>
    <col min="1281" max="1281" width="15.42578125" customWidth="1"/>
    <col min="1282" max="1282" width="41.140625" customWidth="1"/>
    <col min="1283" max="1283" width="15.42578125" customWidth="1"/>
    <col min="1284" max="1284" width="20.140625" customWidth="1"/>
    <col min="1285" max="1286" width="19.85546875" customWidth="1"/>
    <col min="1287" max="1287" width="27.7109375" bestFit="1" customWidth="1"/>
    <col min="1288" max="1288" width="0" hidden="1" customWidth="1"/>
    <col min="1289" max="1289" width="18.5703125" customWidth="1"/>
    <col min="1537" max="1537" width="15.42578125" customWidth="1"/>
    <col min="1538" max="1538" width="41.140625" customWidth="1"/>
    <col min="1539" max="1539" width="15.42578125" customWidth="1"/>
    <col min="1540" max="1540" width="20.140625" customWidth="1"/>
    <col min="1541" max="1542" width="19.85546875" customWidth="1"/>
    <col min="1543" max="1543" width="27.7109375" bestFit="1" customWidth="1"/>
    <col min="1544" max="1544" width="0" hidden="1" customWidth="1"/>
    <col min="1545" max="1545" width="18.5703125" customWidth="1"/>
    <col min="1793" max="1793" width="15.42578125" customWidth="1"/>
    <col min="1794" max="1794" width="41.140625" customWidth="1"/>
    <col min="1795" max="1795" width="15.42578125" customWidth="1"/>
    <col min="1796" max="1796" width="20.140625" customWidth="1"/>
    <col min="1797" max="1798" width="19.85546875" customWidth="1"/>
    <col min="1799" max="1799" width="27.7109375" bestFit="1" customWidth="1"/>
    <col min="1800" max="1800" width="0" hidden="1" customWidth="1"/>
    <col min="1801" max="1801" width="18.5703125" customWidth="1"/>
    <col min="2049" max="2049" width="15.42578125" customWidth="1"/>
    <col min="2050" max="2050" width="41.140625" customWidth="1"/>
    <col min="2051" max="2051" width="15.42578125" customWidth="1"/>
    <col min="2052" max="2052" width="20.140625" customWidth="1"/>
    <col min="2053" max="2054" width="19.85546875" customWidth="1"/>
    <col min="2055" max="2055" width="27.7109375" bestFit="1" customWidth="1"/>
    <col min="2056" max="2056" width="0" hidden="1" customWidth="1"/>
    <col min="2057" max="2057" width="18.5703125" customWidth="1"/>
    <col min="2305" max="2305" width="15.42578125" customWidth="1"/>
    <col min="2306" max="2306" width="41.140625" customWidth="1"/>
    <col min="2307" max="2307" width="15.42578125" customWidth="1"/>
    <col min="2308" max="2308" width="20.140625" customWidth="1"/>
    <col min="2309" max="2310" width="19.85546875" customWidth="1"/>
    <col min="2311" max="2311" width="27.7109375" bestFit="1" customWidth="1"/>
    <col min="2312" max="2312" width="0" hidden="1" customWidth="1"/>
    <col min="2313" max="2313" width="18.5703125" customWidth="1"/>
    <col min="2561" max="2561" width="15.42578125" customWidth="1"/>
    <col min="2562" max="2562" width="41.140625" customWidth="1"/>
    <col min="2563" max="2563" width="15.42578125" customWidth="1"/>
    <col min="2564" max="2564" width="20.140625" customWidth="1"/>
    <col min="2565" max="2566" width="19.85546875" customWidth="1"/>
    <col min="2567" max="2567" width="27.7109375" bestFit="1" customWidth="1"/>
    <col min="2568" max="2568" width="0" hidden="1" customWidth="1"/>
    <col min="2569" max="2569" width="18.5703125" customWidth="1"/>
    <col min="2817" max="2817" width="15.42578125" customWidth="1"/>
    <col min="2818" max="2818" width="41.140625" customWidth="1"/>
    <col min="2819" max="2819" width="15.42578125" customWidth="1"/>
    <col min="2820" max="2820" width="20.140625" customWidth="1"/>
    <col min="2821" max="2822" width="19.85546875" customWidth="1"/>
    <col min="2823" max="2823" width="27.7109375" bestFit="1" customWidth="1"/>
    <col min="2824" max="2824" width="0" hidden="1" customWidth="1"/>
    <col min="2825" max="2825" width="18.5703125" customWidth="1"/>
    <col min="3073" max="3073" width="15.42578125" customWidth="1"/>
    <col min="3074" max="3074" width="41.140625" customWidth="1"/>
    <col min="3075" max="3075" width="15.42578125" customWidth="1"/>
    <col min="3076" max="3076" width="20.140625" customWidth="1"/>
    <col min="3077" max="3078" width="19.85546875" customWidth="1"/>
    <col min="3079" max="3079" width="27.7109375" bestFit="1" customWidth="1"/>
    <col min="3080" max="3080" width="0" hidden="1" customWidth="1"/>
    <col min="3081" max="3081" width="18.5703125" customWidth="1"/>
    <col min="3329" max="3329" width="15.42578125" customWidth="1"/>
    <col min="3330" max="3330" width="41.140625" customWidth="1"/>
    <col min="3331" max="3331" width="15.42578125" customWidth="1"/>
    <col min="3332" max="3332" width="20.140625" customWidth="1"/>
    <col min="3333" max="3334" width="19.85546875" customWidth="1"/>
    <col min="3335" max="3335" width="27.7109375" bestFit="1" customWidth="1"/>
    <col min="3336" max="3336" width="0" hidden="1" customWidth="1"/>
    <col min="3337" max="3337" width="18.5703125" customWidth="1"/>
    <col min="3585" max="3585" width="15.42578125" customWidth="1"/>
    <col min="3586" max="3586" width="41.140625" customWidth="1"/>
    <col min="3587" max="3587" width="15.42578125" customWidth="1"/>
    <col min="3588" max="3588" width="20.140625" customWidth="1"/>
    <col min="3589" max="3590" width="19.85546875" customWidth="1"/>
    <col min="3591" max="3591" width="27.7109375" bestFit="1" customWidth="1"/>
    <col min="3592" max="3592" width="0" hidden="1" customWidth="1"/>
    <col min="3593" max="3593" width="18.5703125" customWidth="1"/>
    <col min="3841" max="3841" width="15.42578125" customWidth="1"/>
    <col min="3842" max="3842" width="41.140625" customWidth="1"/>
    <col min="3843" max="3843" width="15.42578125" customWidth="1"/>
    <col min="3844" max="3844" width="20.140625" customWidth="1"/>
    <col min="3845" max="3846" width="19.85546875" customWidth="1"/>
    <col min="3847" max="3847" width="27.7109375" bestFit="1" customWidth="1"/>
    <col min="3848" max="3848" width="0" hidden="1" customWidth="1"/>
    <col min="3849" max="3849" width="18.5703125" customWidth="1"/>
    <col min="4097" max="4097" width="15.42578125" customWidth="1"/>
    <col min="4098" max="4098" width="41.140625" customWidth="1"/>
    <col min="4099" max="4099" width="15.42578125" customWidth="1"/>
    <col min="4100" max="4100" width="20.140625" customWidth="1"/>
    <col min="4101" max="4102" width="19.85546875" customWidth="1"/>
    <col min="4103" max="4103" width="27.7109375" bestFit="1" customWidth="1"/>
    <col min="4104" max="4104" width="0" hidden="1" customWidth="1"/>
    <col min="4105" max="4105" width="18.5703125" customWidth="1"/>
    <col min="4353" max="4353" width="15.42578125" customWidth="1"/>
    <col min="4354" max="4354" width="41.140625" customWidth="1"/>
    <col min="4355" max="4355" width="15.42578125" customWidth="1"/>
    <col min="4356" max="4356" width="20.140625" customWidth="1"/>
    <col min="4357" max="4358" width="19.85546875" customWidth="1"/>
    <col min="4359" max="4359" width="27.7109375" bestFit="1" customWidth="1"/>
    <col min="4360" max="4360" width="0" hidden="1" customWidth="1"/>
    <col min="4361" max="4361" width="18.5703125" customWidth="1"/>
    <col min="4609" max="4609" width="15.42578125" customWidth="1"/>
    <col min="4610" max="4610" width="41.140625" customWidth="1"/>
    <col min="4611" max="4611" width="15.42578125" customWidth="1"/>
    <col min="4612" max="4612" width="20.140625" customWidth="1"/>
    <col min="4613" max="4614" width="19.85546875" customWidth="1"/>
    <col min="4615" max="4615" width="27.7109375" bestFit="1" customWidth="1"/>
    <col min="4616" max="4616" width="0" hidden="1" customWidth="1"/>
    <col min="4617" max="4617" width="18.5703125" customWidth="1"/>
    <col min="4865" max="4865" width="15.42578125" customWidth="1"/>
    <col min="4866" max="4866" width="41.140625" customWidth="1"/>
    <col min="4867" max="4867" width="15.42578125" customWidth="1"/>
    <col min="4868" max="4868" width="20.140625" customWidth="1"/>
    <col min="4869" max="4870" width="19.85546875" customWidth="1"/>
    <col min="4871" max="4871" width="27.7109375" bestFit="1" customWidth="1"/>
    <col min="4872" max="4872" width="0" hidden="1" customWidth="1"/>
    <col min="4873" max="4873" width="18.5703125" customWidth="1"/>
    <col min="5121" max="5121" width="15.42578125" customWidth="1"/>
    <col min="5122" max="5122" width="41.140625" customWidth="1"/>
    <col min="5123" max="5123" width="15.42578125" customWidth="1"/>
    <col min="5124" max="5124" width="20.140625" customWidth="1"/>
    <col min="5125" max="5126" width="19.85546875" customWidth="1"/>
    <col min="5127" max="5127" width="27.7109375" bestFit="1" customWidth="1"/>
    <col min="5128" max="5128" width="0" hidden="1" customWidth="1"/>
    <col min="5129" max="5129" width="18.5703125" customWidth="1"/>
    <col min="5377" max="5377" width="15.42578125" customWidth="1"/>
    <col min="5378" max="5378" width="41.140625" customWidth="1"/>
    <col min="5379" max="5379" width="15.42578125" customWidth="1"/>
    <col min="5380" max="5380" width="20.140625" customWidth="1"/>
    <col min="5381" max="5382" width="19.85546875" customWidth="1"/>
    <col min="5383" max="5383" width="27.7109375" bestFit="1" customWidth="1"/>
    <col min="5384" max="5384" width="0" hidden="1" customWidth="1"/>
    <col min="5385" max="5385" width="18.5703125" customWidth="1"/>
    <col min="5633" max="5633" width="15.42578125" customWidth="1"/>
    <col min="5634" max="5634" width="41.140625" customWidth="1"/>
    <col min="5635" max="5635" width="15.42578125" customWidth="1"/>
    <col min="5636" max="5636" width="20.140625" customWidth="1"/>
    <col min="5637" max="5638" width="19.85546875" customWidth="1"/>
    <col min="5639" max="5639" width="27.7109375" bestFit="1" customWidth="1"/>
    <col min="5640" max="5640" width="0" hidden="1" customWidth="1"/>
    <col min="5641" max="5641" width="18.5703125" customWidth="1"/>
    <col min="5889" max="5889" width="15.42578125" customWidth="1"/>
    <col min="5890" max="5890" width="41.140625" customWidth="1"/>
    <col min="5891" max="5891" width="15.42578125" customWidth="1"/>
    <col min="5892" max="5892" width="20.140625" customWidth="1"/>
    <col min="5893" max="5894" width="19.85546875" customWidth="1"/>
    <col min="5895" max="5895" width="27.7109375" bestFit="1" customWidth="1"/>
    <col min="5896" max="5896" width="0" hidden="1" customWidth="1"/>
    <col min="5897" max="5897" width="18.5703125" customWidth="1"/>
    <col min="6145" max="6145" width="15.42578125" customWidth="1"/>
    <col min="6146" max="6146" width="41.140625" customWidth="1"/>
    <col min="6147" max="6147" width="15.42578125" customWidth="1"/>
    <col min="6148" max="6148" width="20.140625" customWidth="1"/>
    <col min="6149" max="6150" width="19.85546875" customWidth="1"/>
    <col min="6151" max="6151" width="27.7109375" bestFit="1" customWidth="1"/>
    <col min="6152" max="6152" width="0" hidden="1" customWidth="1"/>
    <col min="6153" max="6153" width="18.5703125" customWidth="1"/>
    <col min="6401" max="6401" width="15.42578125" customWidth="1"/>
    <col min="6402" max="6402" width="41.140625" customWidth="1"/>
    <col min="6403" max="6403" width="15.42578125" customWidth="1"/>
    <col min="6404" max="6404" width="20.140625" customWidth="1"/>
    <col min="6405" max="6406" width="19.85546875" customWidth="1"/>
    <col min="6407" max="6407" width="27.7109375" bestFit="1" customWidth="1"/>
    <col min="6408" max="6408" width="0" hidden="1" customWidth="1"/>
    <col min="6409" max="6409" width="18.5703125" customWidth="1"/>
    <col min="6657" max="6657" width="15.42578125" customWidth="1"/>
    <col min="6658" max="6658" width="41.140625" customWidth="1"/>
    <col min="6659" max="6659" width="15.42578125" customWidth="1"/>
    <col min="6660" max="6660" width="20.140625" customWidth="1"/>
    <col min="6661" max="6662" width="19.85546875" customWidth="1"/>
    <col min="6663" max="6663" width="27.7109375" bestFit="1" customWidth="1"/>
    <col min="6664" max="6664" width="0" hidden="1" customWidth="1"/>
    <col min="6665" max="6665" width="18.5703125" customWidth="1"/>
    <col min="6913" max="6913" width="15.42578125" customWidth="1"/>
    <col min="6914" max="6914" width="41.140625" customWidth="1"/>
    <col min="6915" max="6915" width="15.42578125" customWidth="1"/>
    <col min="6916" max="6916" width="20.140625" customWidth="1"/>
    <col min="6917" max="6918" width="19.85546875" customWidth="1"/>
    <col min="6919" max="6919" width="27.7109375" bestFit="1" customWidth="1"/>
    <col min="6920" max="6920" width="0" hidden="1" customWidth="1"/>
    <col min="6921" max="6921" width="18.5703125" customWidth="1"/>
    <col min="7169" max="7169" width="15.42578125" customWidth="1"/>
    <col min="7170" max="7170" width="41.140625" customWidth="1"/>
    <col min="7171" max="7171" width="15.42578125" customWidth="1"/>
    <col min="7172" max="7172" width="20.140625" customWidth="1"/>
    <col min="7173" max="7174" width="19.85546875" customWidth="1"/>
    <col min="7175" max="7175" width="27.7109375" bestFit="1" customWidth="1"/>
    <col min="7176" max="7176" width="0" hidden="1" customWidth="1"/>
    <col min="7177" max="7177" width="18.5703125" customWidth="1"/>
    <col min="7425" max="7425" width="15.42578125" customWidth="1"/>
    <col min="7426" max="7426" width="41.140625" customWidth="1"/>
    <col min="7427" max="7427" width="15.42578125" customWidth="1"/>
    <col min="7428" max="7428" width="20.140625" customWidth="1"/>
    <col min="7429" max="7430" width="19.85546875" customWidth="1"/>
    <col min="7431" max="7431" width="27.7109375" bestFit="1" customWidth="1"/>
    <col min="7432" max="7432" width="0" hidden="1" customWidth="1"/>
    <col min="7433" max="7433" width="18.5703125" customWidth="1"/>
    <col min="7681" max="7681" width="15.42578125" customWidth="1"/>
    <col min="7682" max="7682" width="41.140625" customWidth="1"/>
    <col min="7683" max="7683" width="15.42578125" customWidth="1"/>
    <col min="7684" max="7684" width="20.140625" customWidth="1"/>
    <col min="7685" max="7686" width="19.85546875" customWidth="1"/>
    <col min="7687" max="7687" width="27.7109375" bestFit="1" customWidth="1"/>
    <col min="7688" max="7688" width="0" hidden="1" customWidth="1"/>
    <col min="7689" max="7689" width="18.5703125" customWidth="1"/>
    <col min="7937" max="7937" width="15.42578125" customWidth="1"/>
    <col min="7938" max="7938" width="41.140625" customWidth="1"/>
    <col min="7939" max="7939" width="15.42578125" customWidth="1"/>
    <col min="7940" max="7940" width="20.140625" customWidth="1"/>
    <col min="7941" max="7942" width="19.85546875" customWidth="1"/>
    <col min="7943" max="7943" width="27.7109375" bestFit="1" customWidth="1"/>
    <col min="7944" max="7944" width="0" hidden="1" customWidth="1"/>
    <col min="7945" max="7945" width="18.5703125" customWidth="1"/>
    <col min="8193" max="8193" width="15.42578125" customWidth="1"/>
    <col min="8194" max="8194" width="41.140625" customWidth="1"/>
    <col min="8195" max="8195" width="15.42578125" customWidth="1"/>
    <col min="8196" max="8196" width="20.140625" customWidth="1"/>
    <col min="8197" max="8198" width="19.85546875" customWidth="1"/>
    <col min="8199" max="8199" width="27.7109375" bestFit="1" customWidth="1"/>
    <col min="8200" max="8200" width="0" hidden="1" customWidth="1"/>
    <col min="8201" max="8201" width="18.5703125" customWidth="1"/>
    <col min="8449" max="8449" width="15.42578125" customWidth="1"/>
    <col min="8450" max="8450" width="41.140625" customWidth="1"/>
    <col min="8451" max="8451" width="15.42578125" customWidth="1"/>
    <col min="8452" max="8452" width="20.140625" customWidth="1"/>
    <col min="8453" max="8454" width="19.85546875" customWidth="1"/>
    <col min="8455" max="8455" width="27.7109375" bestFit="1" customWidth="1"/>
    <col min="8456" max="8456" width="0" hidden="1" customWidth="1"/>
    <col min="8457" max="8457" width="18.5703125" customWidth="1"/>
    <col min="8705" max="8705" width="15.42578125" customWidth="1"/>
    <col min="8706" max="8706" width="41.140625" customWidth="1"/>
    <col min="8707" max="8707" width="15.42578125" customWidth="1"/>
    <col min="8708" max="8708" width="20.140625" customWidth="1"/>
    <col min="8709" max="8710" width="19.85546875" customWidth="1"/>
    <col min="8711" max="8711" width="27.7109375" bestFit="1" customWidth="1"/>
    <col min="8712" max="8712" width="0" hidden="1" customWidth="1"/>
    <col min="8713" max="8713" width="18.5703125" customWidth="1"/>
    <col min="8961" max="8961" width="15.42578125" customWidth="1"/>
    <col min="8962" max="8962" width="41.140625" customWidth="1"/>
    <col min="8963" max="8963" width="15.42578125" customWidth="1"/>
    <col min="8964" max="8964" width="20.140625" customWidth="1"/>
    <col min="8965" max="8966" width="19.85546875" customWidth="1"/>
    <col min="8967" max="8967" width="27.7109375" bestFit="1" customWidth="1"/>
    <col min="8968" max="8968" width="0" hidden="1" customWidth="1"/>
    <col min="8969" max="8969" width="18.5703125" customWidth="1"/>
    <col min="9217" max="9217" width="15.42578125" customWidth="1"/>
    <col min="9218" max="9218" width="41.140625" customWidth="1"/>
    <col min="9219" max="9219" width="15.42578125" customWidth="1"/>
    <col min="9220" max="9220" width="20.140625" customWidth="1"/>
    <col min="9221" max="9222" width="19.85546875" customWidth="1"/>
    <col min="9223" max="9223" width="27.7109375" bestFit="1" customWidth="1"/>
    <col min="9224" max="9224" width="0" hidden="1" customWidth="1"/>
    <col min="9225" max="9225" width="18.5703125" customWidth="1"/>
    <col min="9473" max="9473" width="15.42578125" customWidth="1"/>
    <col min="9474" max="9474" width="41.140625" customWidth="1"/>
    <col min="9475" max="9475" width="15.42578125" customWidth="1"/>
    <col min="9476" max="9476" width="20.140625" customWidth="1"/>
    <col min="9477" max="9478" width="19.85546875" customWidth="1"/>
    <col min="9479" max="9479" width="27.7109375" bestFit="1" customWidth="1"/>
    <col min="9480" max="9480" width="0" hidden="1" customWidth="1"/>
    <col min="9481" max="9481" width="18.5703125" customWidth="1"/>
    <col min="9729" max="9729" width="15.42578125" customWidth="1"/>
    <col min="9730" max="9730" width="41.140625" customWidth="1"/>
    <col min="9731" max="9731" width="15.42578125" customWidth="1"/>
    <col min="9732" max="9732" width="20.140625" customWidth="1"/>
    <col min="9733" max="9734" width="19.85546875" customWidth="1"/>
    <col min="9735" max="9735" width="27.7109375" bestFit="1" customWidth="1"/>
    <col min="9736" max="9736" width="0" hidden="1" customWidth="1"/>
    <col min="9737" max="9737" width="18.5703125" customWidth="1"/>
    <col min="9985" max="9985" width="15.42578125" customWidth="1"/>
    <col min="9986" max="9986" width="41.140625" customWidth="1"/>
    <col min="9987" max="9987" width="15.42578125" customWidth="1"/>
    <col min="9988" max="9988" width="20.140625" customWidth="1"/>
    <col min="9989" max="9990" width="19.85546875" customWidth="1"/>
    <col min="9991" max="9991" width="27.7109375" bestFit="1" customWidth="1"/>
    <col min="9992" max="9992" width="0" hidden="1" customWidth="1"/>
    <col min="9993" max="9993" width="18.5703125" customWidth="1"/>
    <col min="10241" max="10241" width="15.42578125" customWidth="1"/>
    <col min="10242" max="10242" width="41.140625" customWidth="1"/>
    <col min="10243" max="10243" width="15.42578125" customWidth="1"/>
    <col min="10244" max="10244" width="20.140625" customWidth="1"/>
    <col min="10245" max="10246" width="19.85546875" customWidth="1"/>
    <col min="10247" max="10247" width="27.7109375" bestFit="1" customWidth="1"/>
    <col min="10248" max="10248" width="0" hidden="1" customWidth="1"/>
    <col min="10249" max="10249" width="18.5703125" customWidth="1"/>
    <col min="10497" max="10497" width="15.42578125" customWidth="1"/>
    <col min="10498" max="10498" width="41.140625" customWidth="1"/>
    <col min="10499" max="10499" width="15.42578125" customWidth="1"/>
    <col min="10500" max="10500" width="20.140625" customWidth="1"/>
    <col min="10501" max="10502" width="19.85546875" customWidth="1"/>
    <col min="10503" max="10503" width="27.7109375" bestFit="1" customWidth="1"/>
    <col min="10504" max="10504" width="0" hidden="1" customWidth="1"/>
    <col min="10505" max="10505" width="18.5703125" customWidth="1"/>
    <col min="10753" max="10753" width="15.42578125" customWidth="1"/>
    <col min="10754" max="10754" width="41.140625" customWidth="1"/>
    <col min="10755" max="10755" width="15.42578125" customWidth="1"/>
    <col min="10756" max="10756" width="20.140625" customWidth="1"/>
    <col min="10757" max="10758" width="19.85546875" customWidth="1"/>
    <col min="10759" max="10759" width="27.7109375" bestFit="1" customWidth="1"/>
    <col min="10760" max="10760" width="0" hidden="1" customWidth="1"/>
    <col min="10761" max="10761" width="18.5703125" customWidth="1"/>
    <col min="11009" max="11009" width="15.42578125" customWidth="1"/>
    <col min="11010" max="11010" width="41.140625" customWidth="1"/>
    <col min="11011" max="11011" width="15.42578125" customWidth="1"/>
    <col min="11012" max="11012" width="20.140625" customWidth="1"/>
    <col min="11013" max="11014" width="19.85546875" customWidth="1"/>
    <col min="11015" max="11015" width="27.7109375" bestFit="1" customWidth="1"/>
    <col min="11016" max="11016" width="0" hidden="1" customWidth="1"/>
    <col min="11017" max="11017" width="18.5703125" customWidth="1"/>
    <col min="11265" max="11265" width="15.42578125" customWidth="1"/>
    <col min="11266" max="11266" width="41.140625" customWidth="1"/>
    <col min="11267" max="11267" width="15.42578125" customWidth="1"/>
    <col min="11268" max="11268" width="20.140625" customWidth="1"/>
    <col min="11269" max="11270" width="19.85546875" customWidth="1"/>
    <col min="11271" max="11271" width="27.7109375" bestFit="1" customWidth="1"/>
    <col min="11272" max="11272" width="0" hidden="1" customWidth="1"/>
    <col min="11273" max="11273" width="18.5703125" customWidth="1"/>
    <col min="11521" max="11521" width="15.42578125" customWidth="1"/>
    <col min="11522" max="11522" width="41.140625" customWidth="1"/>
    <col min="11523" max="11523" width="15.42578125" customWidth="1"/>
    <col min="11524" max="11524" width="20.140625" customWidth="1"/>
    <col min="11525" max="11526" width="19.85546875" customWidth="1"/>
    <col min="11527" max="11527" width="27.7109375" bestFit="1" customWidth="1"/>
    <col min="11528" max="11528" width="0" hidden="1" customWidth="1"/>
    <col min="11529" max="11529" width="18.5703125" customWidth="1"/>
    <col min="11777" max="11777" width="15.42578125" customWidth="1"/>
    <col min="11778" max="11778" width="41.140625" customWidth="1"/>
    <col min="11779" max="11779" width="15.42578125" customWidth="1"/>
    <col min="11780" max="11780" width="20.140625" customWidth="1"/>
    <col min="11781" max="11782" width="19.85546875" customWidth="1"/>
    <col min="11783" max="11783" width="27.7109375" bestFit="1" customWidth="1"/>
    <col min="11784" max="11784" width="0" hidden="1" customWidth="1"/>
    <col min="11785" max="11785" width="18.5703125" customWidth="1"/>
    <col min="12033" max="12033" width="15.42578125" customWidth="1"/>
    <col min="12034" max="12034" width="41.140625" customWidth="1"/>
    <col min="12035" max="12035" width="15.42578125" customWidth="1"/>
    <col min="12036" max="12036" width="20.140625" customWidth="1"/>
    <col min="12037" max="12038" width="19.85546875" customWidth="1"/>
    <col min="12039" max="12039" width="27.7109375" bestFit="1" customWidth="1"/>
    <col min="12040" max="12040" width="0" hidden="1" customWidth="1"/>
    <col min="12041" max="12041" width="18.5703125" customWidth="1"/>
    <col min="12289" max="12289" width="15.42578125" customWidth="1"/>
    <col min="12290" max="12290" width="41.140625" customWidth="1"/>
    <col min="12291" max="12291" width="15.42578125" customWidth="1"/>
    <col min="12292" max="12292" width="20.140625" customWidth="1"/>
    <col min="12293" max="12294" width="19.85546875" customWidth="1"/>
    <col min="12295" max="12295" width="27.7109375" bestFit="1" customWidth="1"/>
    <col min="12296" max="12296" width="0" hidden="1" customWidth="1"/>
    <col min="12297" max="12297" width="18.5703125" customWidth="1"/>
    <col min="12545" max="12545" width="15.42578125" customWidth="1"/>
    <col min="12546" max="12546" width="41.140625" customWidth="1"/>
    <col min="12547" max="12547" width="15.42578125" customWidth="1"/>
    <col min="12548" max="12548" width="20.140625" customWidth="1"/>
    <col min="12549" max="12550" width="19.85546875" customWidth="1"/>
    <col min="12551" max="12551" width="27.7109375" bestFit="1" customWidth="1"/>
    <col min="12552" max="12552" width="0" hidden="1" customWidth="1"/>
    <col min="12553" max="12553" width="18.5703125" customWidth="1"/>
    <col min="12801" max="12801" width="15.42578125" customWidth="1"/>
    <col min="12802" max="12802" width="41.140625" customWidth="1"/>
    <col min="12803" max="12803" width="15.42578125" customWidth="1"/>
    <col min="12804" max="12804" width="20.140625" customWidth="1"/>
    <col min="12805" max="12806" width="19.85546875" customWidth="1"/>
    <col min="12807" max="12807" width="27.7109375" bestFit="1" customWidth="1"/>
    <col min="12808" max="12808" width="0" hidden="1" customWidth="1"/>
    <col min="12809" max="12809" width="18.5703125" customWidth="1"/>
    <col min="13057" max="13057" width="15.42578125" customWidth="1"/>
    <col min="13058" max="13058" width="41.140625" customWidth="1"/>
    <col min="13059" max="13059" width="15.42578125" customWidth="1"/>
    <col min="13060" max="13060" width="20.140625" customWidth="1"/>
    <col min="13061" max="13062" width="19.85546875" customWidth="1"/>
    <col min="13063" max="13063" width="27.7109375" bestFit="1" customWidth="1"/>
    <col min="13064" max="13064" width="0" hidden="1" customWidth="1"/>
    <col min="13065" max="13065" width="18.5703125" customWidth="1"/>
    <col min="13313" max="13313" width="15.42578125" customWidth="1"/>
    <col min="13314" max="13314" width="41.140625" customWidth="1"/>
    <col min="13315" max="13315" width="15.42578125" customWidth="1"/>
    <col min="13316" max="13316" width="20.140625" customWidth="1"/>
    <col min="13317" max="13318" width="19.85546875" customWidth="1"/>
    <col min="13319" max="13319" width="27.7109375" bestFit="1" customWidth="1"/>
    <col min="13320" max="13320" width="0" hidden="1" customWidth="1"/>
    <col min="13321" max="13321" width="18.5703125" customWidth="1"/>
    <col min="13569" max="13569" width="15.42578125" customWidth="1"/>
    <col min="13570" max="13570" width="41.140625" customWidth="1"/>
    <col min="13571" max="13571" width="15.42578125" customWidth="1"/>
    <col min="13572" max="13572" width="20.140625" customWidth="1"/>
    <col min="13573" max="13574" width="19.85546875" customWidth="1"/>
    <col min="13575" max="13575" width="27.7109375" bestFit="1" customWidth="1"/>
    <col min="13576" max="13576" width="0" hidden="1" customWidth="1"/>
    <col min="13577" max="13577" width="18.5703125" customWidth="1"/>
    <col min="13825" max="13825" width="15.42578125" customWidth="1"/>
    <col min="13826" max="13826" width="41.140625" customWidth="1"/>
    <col min="13827" max="13827" width="15.42578125" customWidth="1"/>
    <col min="13828" max="13828" width="20.140625" customWidth="1"/>
    <col min="13829" max="13830" width="19.85546875" customWidth="1"/>
    <col min="13831" max="13831" width="27.7109375" bestFit="1" customWidth="1"/>
    <col min="13832" max="13832" width="0" hidden="1" customWidth="1"/>
    <col min="13833" max="13833" width="18.5703125" customWidth="1"/>
    <col min="14081" max="14081" width="15.42578125" customWidth="1"/>
    <col min="14082" max="14082" width="41.140625" customWidth="1"/>
    <col min="14083" max="14083" width="15.42578125" customWidth="1"/>
    <col min="14084" max="14084" width="20.140625" customWidth="1"/>
    <col min="14085" max="14086" width="19.85546875" customWidth="1"/>
    <col min="14087" max="14087" width="27.7109375" bestFit="1" customWidth="1"/>
    <col min="14088" max="14088" width="0" hidden="1" customWidth="1"/>
    <col min="14089" max="14089" width="18.5703125" customWidth="1"/>
    <col min="14337" max="14337" width="15.42578125" customWidth="1"/>
    <col min="14338" max="14338" width="41.140625" customWidth="1"/>
    <col min="14339" max="14339" width="15.42578125" customWidth="1"/>
    <col min="14340" max="14340" width="20.140625" customWidth="1"/>
    <col min="14341" max="14342" width="19.85546875" customWidth="1"/>
    <col min="14343" max="14343" width="27.7109375" bestFit="1" customWidth="1"/>
    <col min="14344" max="14344" width="0" hidden="1" customWidth="1"/>
    <col min="14345" max="14345" width="18.5703125" customWidth="1"/>
    <col min="14593" max="14593" width="15.42578125" customWidth="1"/>
    <col min="14594" max="14594" width="41.140625" customWidth="1"/>
    <col min="14595" max="14595" width="15.42578125" customWidth="1"/>
    <col min="14596" max="14596" width="20.140625" customWidth="1"/>
    <col min="14597" max="14598" width="19.85546875" customWidth="1"/>
    <col min="14599" max="14599" width="27.7109375" bestFit="1" customWidth="1"/>
    <col min="14600" max="14600" width="0" hidden="1" customWidth="1"/>
    <col min="14601" max="14601" width="18.5703125" customWidth="1"/>
    <col min="14849" max="14849" width="15.42578125" customWidth="1"/>
    <col min="14850" max="14850" width="41.140625" customWidth="1"/>
    <col min="14851" max="14851" width="15.42578125" customWidth="1"/>
    <col min="14852" max="14852" width="20.140625" customWidth="1"/>
    <col min="14853" max="14854" width="19.85546875" customWidth="1"/>
    <col min="14855" max="14855" width="27.7109375" bestFit="1" customWidth="1"/>
    <col min="14856" max="14856" width="0" hidden="1" customWidth="1"/>
    <col min="14857" max="14857" width="18.5703125" customWidth="1"/>
    <col min="15105" max="15105" width="15.42578125" customWidth="1"/>
    <col min="15106" max="15106" width="41.140625" customWidth="1"/>
    <col min="15107" max="15107" width="15.42578125" customWidth="1"/>
    <col min="15108" max="15108" width="20.140625" customWidth="1"/>
    <col min="15109" max="15110" width="19.85546875" customWidth="1"/>
    <col min="15111" max="15111" width="27.7109375" bestFit="1" customWidth="1"/>
    <col min="15112" max="15112" width="0" hidden="1" customWidth="1"/>
    <col min="15113" max="15113" width="18.5703125" customWidth="1"/>
    <col min="15361" max="15361" width="15.42578125" customWidth="1"/>
    <col min="15362" max="15362" width="41.140625" customWidth="1"/>
    <col min="15363" max="15363" width="15.42578125" customWidth="1"/>
    <col min="15364" max="15364" width="20.140625" customWidth="1"/>
    <col min="15365" max="15366" width="19.85546875" customWidth="1"/>
    <col min="15367" max="15367" width="27.7109375" bestFit="1" customWidth="1"/>
    <col min="15368" max="15368" width="0" hidden="1" customWidth="1"/>
    <col min="15369" max="15369" width="18.5703125" customWidth="1"/>
    <col min="15617" max="15617" width="15.42578125" customWidth="1"/>
    <col min="15618" max="15618" width="41.140625" customWidth="1"/>
    <col min="15619" max="15619" width="15.42578125" customWidth="1"/>
    <col min="15620" max="15620" width="20.140625" customWidth="1"/>
    <col min="15621" max="15622" width="19.85546875" customWidth="1"/>
    <col min="15623" max="15623" width="27.7109375" bestFit="1" customWidth="1"/>
    <col min="15624" max="15624" width="0" hidden="1" customWidth="1"/>
    <col min="15625" max="15625" width="18.5703125" customWidth="1"/>
    <col min="15873" max="15873" width="15.42578125" customWidth="1"/>
    <col min="15874" max="15874" width="41.140625" customWidth="1"/>
    <col min="15875" max="15875" width="15.42578125" customWidth="1"/>
    <col min="15876" max="15876" width="20.140625" customWidth="1"/>
    <col min="15877" max="15878" width="19.85546875" customWidth="1"/>
    <col min="15879" max="15879" width="27.7109375" bestFit="1" customWidth="1"/>
    <col min="15880" max="15880" width="0" hidden="1" customWidth="1"/>
    <col min="15881" max="15881" width="18.5703125" customWidth="1"/>
    <col min="16129" max="16129" width="15.42578125" customWidth="1"/>
    <col min="16130" max="16130" width="41.140625" customWidth="1"/>
    <col min="16131" max="16131" width="15.42578125" customWidth="1"/>
    <col min="16132" max="16132" width="20.140625" customWidth="1"/>
    <col min="16133" max="16134" width="19.85546875" customWidth="1"/>
    <col min="16135" max="16135" width="27.7109375" bestFit="1" customWidth="1"/>
    <col min="16136" max="16136" width="0" hidden="1" customWidth="1"/>
    <col min="16137" max="16137" width="18.5703125" customWidth="1"/>
  </cols>
  <sheetData>
    <row r="1" spans="1:9" ht="18.75" customHeight="1" x14ac:dyDescent="0.25">
      <c r="A1" s="190" t="s">
        <v>107</v>
      </c>
      <c r="B1" s="190"/>
      <c r="C1" s="190"/>
      <c r="D1" s="190"/>
      <c r="E1" s="190"/>
      <c r="F1" s="190"/>
      <c r="G1" s="190"/>
    </row>
    <row r="2" spans="1:9" ht="15.75" x14ac:dyDescent="0.25">
      <c r="A2" s="186" t="s">
        <v>108</v>
      </c>
      <c r="B2" s="186"/>
      <c r="C2" s="187" t="s">
        <v>109</v>
      </c>
      <c r="D2" s="187"/>
      <c r="E2" s="187"/>
      <c r="F2" s="187"/>
      <c r="G2" s="187"/>
      <c r="H2" s="86" t="s">
        <v>109</v>
      </c>
    </row>
    <row r="3" spans="1:9" ht="45" x14ac:dyDescent="0.25">
      <c r="A3" s="186" t="s">
        <v>110</v>
      </c>
      <c r="B3" s="186"/>
      <c r="C3" s="187" t="s">
        <v>111</v>
      </c>
      <c r="D3" s="187"/>
      <c r="E3" s="187"/>
      <c r="F3" s="187"/>
      <c r="G3" s="187"/>
      <c r="H3" s="86" t="s">
        <v>111</v>
      </c>
    </row>
    <row r="4" spans="1:9" ht="15.75" x14ac:dyDescent="0.25">
      <c r="A4" s="186" t="s">
        <v>112</v>
      </c>
      <c r="B4" s="186"/>
      <c r="C4" s="187" t="s">
        <v>113</v>
      </c>
      <c r="D4" s="187"/>
      <c r="E4" s="187"/>
      <c r="F4" s="187"/>
      <c r="G4" s="187"/>
      <c r="H4" s="86" t="s">
        <v>113</v>
      </c>
    </row>
    <row r="5" spans="1:9" ht="15.75" x14ac:dyDescent="0.25">
      <c r="A5" s="186" t="s">
        <v>114</v>
      </c>
      <c r="B5" s="186"/>
      <c r="C5" s="187" t="s">
        <v>115</v>
      </c>
      <c r="D5" s="187"/>
      <c r="E5" s="187"/>
      <c r="F5" s="187"/>
      <c r="G5" s="187"/>
      <c r="H5" s="86" t="s">
        <v>115</v>
      </c>
    </row>
    <row r="6" spans="1:9" ht="15.75" customHeight="1" thickBot="1" x14ac:dyDescent="0.3">
      <c r="A6" s="188"/>
      <c r="B6" s="188"/>
      <c r="C6" s="188"/>
      <c r="D6" s="188"/>
      <c r="E6" s="188"/>
      <c r="F6" s="188"/>
      <c r="G6" s="188"/>
    </row>
    <row r="7" spans="1:9" ht="33" customHeight="1" thickBot="1" x14ac:dyDescent="0.3">
      <c r="A7" s="87" t="s">
        <v>116</v>
      </c>
      <c r="B7" s="88" t="s">
        <v>117</v>
      </c>
      <c r="C7" s="88" t="s">
        <v>118</v>
      </c>
      <c r="D7" s="89">
        <v>44927</v>
      </c>
      <c r="E7" s="89">
        <v>45292</v>
      </c>
      <c r="F7" s="89" t="s">
        <v>316</v>
      </c>
      <c r="G7" s="88" t="s">
        <v>119</v>
      </c>
    </row>
    <row r="8" spans="1:9" ht="79.5" thickBot="1" x14ac:dyDescent="0.3">
      <c r="A8" s="90" t="s">
        <v>120</v>
      </c>
      <c r="B8" s="91" t="s">
        <v>121</v>
      </c>
      <c r="C8" s="92" t="s">
        <v>122</v>
      </c>
      <c r="D8" s="93">
        <f>SUM(G8)/1000</f>
        <v>37.971519999999998</v>
      </c>
      <c r="E8" s="93">
        <f>SUM(I8)/1000</f>
        <v>39.431989999999999</v>
      </c>
      <c r="F8" s="93">
        <f>SUM(E8-D8)*100/D8</f>
        <v>3.846224749496467</v>
      </c>
      <c r="G8" s="94">
        <v>37971.519999999997</v>
      </c>
      <c r="I8" s="94">
        <v>39431.99</v>
      </c>
    </row>
    <row r="9" spans="1:9" ht="95.25" thickBot="1" x14ac:dyDescent="0.3">
      <c r="A9" s="90" t="s">
        <v>123</v>
      </c>
      <c r="B9" s="91" t="s">
        <v>124</v>
      </c>
      <c r="C9" s="92" t="s">
        <v>125</v>
      </c>
      <c r="D9" s="93">
        <f t="shared" ref="D9:D72" si="0">SUM(G9)/1000</f>
        <v>153.8656</v>
      </c>
      <c r="E9" s="93">
        <f t="shared" ref="E9:E72" si="1">SUM(I9)/1000</f>
        <v>93.80261999999999</v>
      </c>
      <c r="F9" s="93">
        <f t="shared" ref="F9:F72" si="2">SUM(E9-D9)*100/D9</f>
        <v>-39.036002849239857</v>
      </c>
      <c r="G9" s="94">
        <v>153865.60000000001</v>
      </c>
      <c r="I9" s="94">
        <v>93802.62</v>
      </c>
    </row>
    <row r="10" spans="1:9" ht="95.25" thickBot="1" x14ac:dyDescent="0.3">
      <c r="A10" s="90" t="s">
        <v>126</v>
      </c>
      <c r="B10" s="91" t="s">
        <v>127</v>
      </c>
      <c r="C10" s="92" t="s">
        <v>128</v>
      </c>
      <c r="D10" s="93">
        <f t="shared" si="0"/>
        <v>50.99906</v>
      </c>
      <c r="E10" s="93">
        <f t="shared" si="1"/>
        <v>13.133620000000001</v>
      </c>
      <c r="F10" s="93">
        <f t="shared" si="2"/>
        <v>-74.247329264500166</v>
      </c>
      <c r="G10" s="94">
        <v>50999.06</v>
      </c>
      <c r="I10" s="94">
        <v>13133.62</v>
      </c>
    </row>
    <row r="11" spans="1:9" ht="95.25" thickBot="1" x14ac:dyDescent="0.3">
      <c r="A11" s="90" t="s">
        <v>129</v>
      </c>
      <c r="B11" s="91" t="s">
        <v>130</v>
      </c>
      <c r="C11" s="92" t="s">
        <v>131</v>
      </c>
      <c r="D11" s="93">
        <f t="shared" si="0"/>
        <v>194.75899999999999</v>
      </c>
      <c r="E11" s="93">
        <f t="shared" si="1"/>
        <v>120.96988</v>
      </c>
      <c r="F11" s="93">
        <f t="shared" si="2"/>
        <v>-37.887399298620338</v>
      </c>
      <c r="G11" s="94">
        <v>194759</v>
      </c>
      <c r="I11" s="94">
        <v>120969.88</v>
      </c>
    </row>
    <row r="12" spans="1:9" ht="95.25" thickBot="1" x14ac:dyDescent="0.3">
      <c r="A12" s="90" t="s">
        <v>132</v>
      </c>
      <c r="B12" s="91" t="s">
        <v>133</v>
      </c>
      <c r="C12" s="92" t="s">
        <v>134</v>
      </c>
      <c r="D12" s="93">
        <f t="shared" si="0"/>
        <v>43.341169999999998</v>
      </c>
      <c r="E12" s="93">
        <f t="shared" si="1"/>
        <v>37.819699999999997</v>
      </c>
      <c r="F12" s="93">
        <f t="shared" si="2"/>
        <v>-12.739549947544104</v>
      </c>
      <c r="G12" s="94">
        <v>43341.17</v>
      </c>
      <c r="I12" s="94">
        <v>37819.699999999997</v>
      </c>
    </row>
    <row r="13" spans="1:9" ht="95.25" thickBot="1" x14ac:dyDescent="0.3">
      <c r="A13" s="90" t="s">
        <v>135</v>
      </c>
      <c r="B13" s="91" t="s">
        <v>136</v>
      </c>
      <c r="C13" s="92" t="s">
        <v>137</v>
      </c>
      <c r="D13" s="93">
        <f t="shared" si="0"/>
        <v>800.45368999999994</v>
      </c>
      <c r="E13" s="93">
        <f t="shared" si="1"/>
        <v>829.55637000000002</v>
      </c>
      <c r="F13" s="93">
        <f t="shared" si="2"/>
        <v>3.6357731076235127</v>
      </c>
      <c r="G13" s="94">
        <v>800453.69</v>
      </c>
      <c r="I13" s="94">
        <v>829556.37</v>
      </c>
    </row>
    <row r="14" spans="1:9" ht="95.25" thickBot="1" x14ac:dyDescent="0.3">
      <c r="A14" s="90" t="s">
        <v>138</v>
      </c>
      <c r="B14" s="91" t="s">
        <v>139</v>
      </c>
      <c r="C14" s="92" t="s">
        <v>140</v>
      </c>
      <c r="D14" s="93">
        <f t="shared" si="0"/>
        <v>143.27304999999998</v>
      </c>
      <c r="E14" s="93">
        <f t="shared" si="1"/>
        <v>143.32348999999999</v>
      </c>
      <c r="F14" s="93">
        <f t="shared" si="2"/>
        <v>3.5205504454612312E-2</v>
      </c>
      <c r="G14" s="94">
        <v>143273.04999999999</v>
      </c>
      <c r="I14" s="94">
        <v>143323.49</v>
      </c>
    </row>
    <row r="15" spans="1:9" ht="95.25" thickBot="1" x14ac:dyDescent="0.3">
      <c r="A15" s="90" t="s">
        <v>141</v>
      </c>
      <c r="B15" s="91" t="s">
        <v>142</v>
      </c>
      <c r="C15" s="92" t="s">
        <v>143</v>
      </c>
      <c r="D15" s="93">
        <f t="shared" si="0"/>
        <v>676.06842000000006</v>
      </c>
      <c r="E15" s="93">
        <f t="shared" si="1"/>
        <v>854.67393000000004</v>
      </c>
      <c r="F15" s="93">
        <f t="shared" si="2"/>
        <v>26.418259560178832</v>
      </c>
      <c r="G15" s="94">
        <v>676068.42</v>
      </c>
      <c r="I15" s="94">
        <v>854673.93</v>
      </c>
    </row>
    <row r="16" spans="1:9" ht="111" thickBot="1" x14ac:dyDescent="0.3">
      <c r="A16" s="90" t="s">
        <v>144</v>
      </c>
      <c r="B16" s="91" t="s">
        <v>145</v>
      </c>
      <c r="C16" s="92" t="s">
        <v>146</v>
      </c>
      <c r="D16" s="93">
        <f t="shared" si="0"/>
        <v>256.36335000000003</v>
      </c>
      <c r="E16" s="93">
        <f t="shared" si="1"/>
        <v>314.10149999999999</v>
      </c>
      <c r="F16" s="93">
        <f t="shared" si="2"/>
        <v>22.521998561806885</v>
      </c>
      <c r="G16" s="94">
        <v>256363.35</v>
      </c>
      <c r="I16" s="94">
        <v>314101.5</v>
      </c>
    </row>
    <row r="17" spans="1:9" ht="95.25" thickBot="1" x14ac:dyDescent="0.3">
      <c r="A17" s="90" t="s">
        <v>147</v>
      </c>
      <c r="B17" s="91" t="s">
        <v>148</v>
      </c>
      <c r="C17" s="92" t="s">
        <v>149</v>
      </c>
      <c r="D17" s="93">
        <f t="shared" si="0"/>
        <v>1083.1412399999999</v>
      </c>
      <c r="E17" s="93">
        <f t="shared" si="1"/>
        <v>900.14457999999991</v>
      </c>
      <c r="F17" s="93">
        <f t="shared" si="2"/>
        <v>-16.894995153171347</v>
      </c>
      <c r="G17" s="94">
        <v>1083141.24</v>
      </c>
      <c r="I17" s="94">
        <v>900144.58</v>
      </c>
    </row>
    <row r="18" spans="1:9" ht="126.75" thickBot="1" x14ac:dyDescent="0.3">
      <c r="A18" s="90" t="s">
        <v>150</v>
      </c>
      <c r="B18" s="91" t="s">
        <v>151</v>
      </c>
      <c r="C18" s="92" t="s">
        <v>152</v>
      </c>
      <c r="D18" s="93">
        <f t="shared" si="0"/>
        <v>159.27804</v>
      </c>
      <c r="E18" s="93">
        <f t="shared" si="1"/>
        <v>244.43779999999998</v>
      </c>
      <c r="F18" s="93">
        <f t="shared" si="2"/>
        <v>53.466102420647545</v>
      </c>
      <c r="G18" s="94">
        <v>159278.04</v>
      </c>
      <c r="I18" s="94">
        <v>244437.8</v>
      </c>
    </row>
    <row r="19" spans="1:9" ht="95.25" thickBot="1" x14ac:dyDescent="0.3">
      <c r="A19" s="90" t="s">
        <v>153</v>
      </c>
      <c r="B19" s="91" t="s">
        <v>154</v>
      </c>
      <c r="C19" s="92" t="s">
        <v>155</v>
      </c>
      <c r="D19" s="93">
        <f t="shared" si="0"/>
        <v>6.47295</v>
      </c>
      <c r="E19" s="93">
        <f t="shared" si="1"/>
        <v>5.2076799999999999</v>
      </c>
      <c r="F19" s="93">
        <f t="shared" si="2"/>
        <v>-19.547038058381421</v>
      </c>
      <c r="G19" s="94">
        <v>6472.95</v>
      </c>
      <c r="I19" s="94">
        <v>5207.68</v>
      </c>
    </row>
    <row r="20" spans="1:9" ht="95.25" thickBot="1" x14ac:dyDescent="0.3">
      <c r="A20" s="90" t="s">
        <v>156</v>
      </c>
      <c r="B20" s="91" t="s">
        <v>157</v>
      </c>
      <c r="C20" s="92" t="s">
        <v>158</v>
      </c>
      <c r="D20" s="93">
        <f t="shared" si="0"/>
        <v>65.756509999999992</v>
      </c>
      <c r="E20" s="93">
        <f t="shared" si="1"/>
        <v>65.562550000000002</v>
      </c>
      <c r="F20" s="93">
        <f t="shared" si="2"/>
        <v>-0.29496699262170384</v>
      </c>
      <c r="G20" s="94">
        <v>65756.509999999995</v>
      </c>
      <c r="I20" s="94">
        <v>65562.55</v>
      </c>
    </row>
    <row r="21" spans="1:9" ht="95.25" thickBot="1" x14ac:dyDescent="0.3">
      <c r="A21" s="90" t="s">
        <v>159</v>
      </c>
      <c r="B21" s="91" t="s">
        <v>160</v>
      </c>
      <c r="C21" s="92" t="s">
        <v>161</v>
      </c>
      <c r="D21" s="93">
        <f t="shared" si="0"/>
        <v>1016.5928299999999</v>
      </c>
      <c r="E21" s="93">
        <f t="shared" si="1"/>
        <v>969.77978000000007</v>
      </c>
      <c r="F21" s="93">
        <f t="shared" si="2"/>
        <v>-4.6048967313688278</v>
      </c>
      <c r="G21" s="94">
        <v>1016592.83</v>
      </c>
      <c r="I21" s="94">
        <v>969779.78</v>
      </c>
    </row>
    <row r="22" spans="1:9" ht="111" thickBot="1" x14ac:dyDescent="0.3">
      <c r="A22" s="90" t="s">
        <v>162</v>
      </c>
      <c r="B22" s="91" t="s">
        <v>163</v>
      </c>
      <c r="C22" s="92" t="s">
        <v>164</v>
      </c>
      <c r="D22" s="93">
        <f t="shared" ref="D22" si="3">SUM(G22)/1000</f>
        <v>230.46787</v>
      </c>
      <c r="E22" s="93">
        <f t="shared" ref="E22" si="4">SUM(I22)/1000</f>
        <v>440.95148</v>
      </c>
      <c r="F22" s="93">
        <f t="shared" ref="F22" si="5">SUM(E22-D22)*100/D22</f>
        <v>91.328830348455952</v>
      </c>
      <c r="G22" s="94">
        <v>230467.87</v>
      </c>
      <c r="I22" s="94">
        <v>440951.48</v>
      </c>
    </row>
    <row r="23" spans="1:9" ht="95.25" thickBot="1" x14ac:dyDescent="0.3">
      <c r="A23" s="90" t="s">
        <v>165</v>
      </c>
      <c r="B23" s="91" t="s">
        <v>166</v>
      </c>
      <c r="C23" s="92" t="s">
        <v>167</v>
      </c>
      <c r="D23" s="93">
        <f t="shared" si="0"/>
        <v>1324.6823100000001</v>
      </c>
      <c r="E23" s="93">
        <f t="shared" si="1"/>
        <v>1390.3772200000001</v>
      </c>
      <c r="F23" s="93">
        <f t="shared" si="2"/>
        <v>4.9592954857229072</v>
      </c>
      <c r="G23" s="94">
        <v>1324682.31</v>
      </c>
      <c r="I23" s="94">
        <v>1390377.22</v>
      </c>
    </row>
    <row r="24" spans="1:9" ht="95.25" thickBot="1" x14ac:dyDescent="0.3">
      <c r="A24" s="90" t="s">
        <v>168</v>
      </c>
      <c r="B24" s="91" t="s">
        <v>169</v>
      </c>
      <c r="C24" s="92" t="s">
        <v>170</v>
      </c>
      <c r="D24" s="93">
        <f t="shared" si="0"/>
        <v>2.5270799999999998</v>
      </c>
      <c r="E24" s="93">
        <f t="shared" si="1"/>
        <v>1.1359999999999999</v>
      </c>
      <c r="F24" s="93">
        <f t="shared" si="2"/>
        <v>-55.046931636513285</v>
      </c>
      <c r="G24" s="94">
        <v>2527.08</v>
      </c>
      <c r="I24" s="94">
        <v>1136</v>
      </c>
    </row>
    <row r="25" spans="1:9" ht="111" thickBot="1" x14ac:dyDescent="0.3">
      <c r="A25" s="90" t="s">
        <v>171</v>
      </c>
      <c r="B25" s="91" t="s">
        <v>172</v>
      </c>
      <c r="C25" s="92" t="s">
        <v>173</v>
      </c>
      <c r="D25" s="93">
        <f t="shared" si="0"/>
        <v>1370.19802</v>
      </c>
      <c r="E25" s="93">
        <f t="shared" si="1"/>
        <v>1560.53819</v>
      </c>
      <c r="F25" s="93">
        <f t="shared" si="2"/>
        <v>13.891435195622304</v>
      </c>
      <c r="G25" s="94">
        <v>1370198.02</v>
      </c>
      <c r="I25" s="94">
        <v>1560538.19</v>
      </c>
    </row>
    <row r="26" spans="1:9" ht="95.25" thickBot="1" x14ac:dyDescent="0.3">
      <c r="A26" s="90" t="s">
        <v>174</v>
      </c>
      <c r="B26" s="91" t="s">
        <v>175</v>
      </c>
      <c r="C26" s="92" t="s">
        <v>176</v>
      </c>
      <c r="D26" s="93">
        <f t="shared" si="0"/>
        <v>44.703540000000004</v>
      </c>
      <c r="E26" s="93">
        <f t="shared" si="1"/>
        <v>69.943119999999993</v>
      </c>
      <c r="F26" s="93">
        <f t="shared" si="2"/>
        <v>56.459913465466009</v>
      </c>
      <c r="G26" s="94">
        <v>44703.54</v>
      </c>
      <c r="I26" s="94">
        <v>69943.12</v>
      </c>
    </row>
    <row r="27" spans="1:9" ht="95.25" thickBot="1" x14ac:dyDescent="0.3">
      <c r="A27" s="90" t="s">
        <v>177</v>
      </c>
      <c r="B27" s="91" t="s">
        <v>178</v>
      </c>
      <c r="C27" s="92" t="s">
        <v>179</v>
      </c>
      <c r="D27" s="93">
        <f t="shared" si="0"/>
        <v>320.63729000000001</v>
      </c>
      <c r="E27" s="93">
        <f t="shared" si="1"/>
        <v>317.62395000000004</v>
      </c>
      <c r="F27" s="93">
        <f t="shared" si="2"/>
        <v>-0.93979711467745097</v>
      </c>
      <c r="G27" s="94">
        <v>320637.28999999998</v>
      </c>
      <c r="I27" s="94">
        <v>317623.95</v>
      </c>
    </row>
    <row r="28" spans="1:9" ht="95.25" thickBot="1" x14ac:dyDescent="0.3">
      <c r="A28" s="90" t="s">
        <v>180</v>
      </c>
      <c r="B28" s="91" t="s">
        <v>181</v>
      </c>
      <c r="C28" s="92" t="s">
        <v>182</v>
      </c>
      <c r="D28" s="93">
        <f t="shared" si="0"/>
        <v>1020.87248</v>
      </c>
      <c r="E28" s="93">
        <f t="shared" si="1"/>
        <v>2004.87879</v>
      </c>
      <c r="F28" s="93">
        <f t="shared" si="2"/>
        <v>96.388758564634827</v>
      </c>
      <c r="G28" s="94">
        <v>1020872.48</v>
      </c>
      <c r="I28" s="94">
        <v>2004878.79</v>
      </c>
    </row>
    <row r="29" spans="1:9" ht="95.25" thickBot="1" x14ac:dyDescent="0.3">
      <c r="A29" s="90" t="s">
        <v>183</v>
      </c>
      <c r="B29" s="91" t="s">
        <v>184</v>
      </c>
      <c r="C29" s="92" t="s">
        <v>185</v>
      </c>
      <c r="D29" s="93">
        <f t="shared" si="0"/>
        <v>4.7192499999999997</v>
      </c>
      <c r="E29" s="93">
        <f t="shared" si="1"/>
        <v>46.683150000000005</v>
      </c>
      <c r="F29" s="93">
        <f t="shared" si="2"/>
        <v>889.2069714467342</v>
      </c>
      <c r="G29" s="94">
        <v>4719.25</v>
      </c>
      <c r="I29" s="94">
        <v>46683.15</v>
      </c>
    </row>
    <row r="30" spans="1:9" ht="95.25" thickBot="1" x14ac:dyDescent="0.3">
      <c r="A30" s="90" t="s">
        <v>186</v>
      </c>
      <c r="B30" s="91" t="s">
        <v>187</v>
      </c>
      <c r="C30" s="92" t="s">
        <v>188</v>
      </c>
      <c r="D30" s="93">
        <f t="shared" si="0"/>
        <v>423.25193000000002</v>
      </c>
      <c r="E30" s="93">
        <f t="shared" si="1"/>
        <v>408.59431999999998</v>
      </c>
      <c r="F30" s="93">
        <f t="shared" si="2"/>
        <v>-3.4630934819364043</v>
      </c>
      <c r="G30" s="94">
        <v>423251.93</v>
      </c>
      <c r="I30" s="94">
        <v>408594.32</v>
      </c>
    </row>
    <row r="31" spans="1:9" ht="95.25" thickBot="1" x14ac:dyDescent="0.3">
      <c r="A31" s="90" t="s">
        <v>189</v>
      </c>
      <c r="B31" s="91" t="s">
        <v>190</v>
      </c>
      <c r="C31" s="92" t="s">
        <v>191</v>
      </c>
      <c r="D31" s="93">
        <f t="shared" si="0"/>
        <v>340.71960999999999</v>
      </c>
      <c r="E31" s="93">
        <f t="shared" si="1"/>
        <v>339.99928000000006</v>
      </c>
      <c r="F31" s="93">
        <f t="shared" si="2"/>
        <v>-0.21141430632652258</v>
      </c>
      <c r="G31" s="94">
        <v>340719.61</v>
      </c>
      <c r="I31" s="94">
        <v>339999.28</v>
      </c>
    </row>
    <row r="32" spans="1:9" ht="95.25" thickBot="1" x14ac:dyDescent="0.3">
      <c r="A32" s="90" t="s">
        <v>192</v>
      </c>
      <c r="B32" s="91" t="s">
        <v>193</v>
      </c>
      <c r="C32" s="92" t="s">
        <v>194</v>
      </c>
      <c r="D32" s="93">
        <f t="shared" si="0"/>
        <v>185.47212999999999</v>
      </c>
      <c r="E32" s="93">
        <f t="shared" si="1"/>
        <v>184.99441000000002</v>
      </c>
      <c r="F32" s="93">
        <f t="shared" si="2"/>
        <v>-0.25756969524207041</v>
      </c>
      <c r="G32" s="94">
        <v>185472.13</v>
      </c>
      <c r="I32" s="94">
        <v>184994.41</v>
      </c>
    </row>
    <row r="33" spans="1:9" ht="95.25" thickBot="1" x14ac:dyDescent="0.3">
      <c r="A33" s="90" t="s">
        <v>195</v>
      </c>
      <c r="B33" s="91" t="s">
        <v>196</v>
      </c>
      <c r="C33" s="92" t="s">
        <v>197</v>
      </c>
      <c r="D33" s="93">
        <f t="shared" si="0"/>
        <v>961.07985999999994</v>
      </c>
      <c r="E33" s="93">
        <f t="shared" si="1"/>
        <v>1406.3784800000001</v>
      </c>
      <c r="F33" s="93">
        <f t="shared" si="2"/>
        <v>46.333154874351457</v>
      </c>
      <c r="G33" s="94">
        <v>961079.86</v>
      </c>
      <c r="I33" s="94">
        <v>1406378.48</v>
      </c>
    </row>
    <row r="34" spans="1:9" ht="95.25" thickBot="1" x14ac:dyDescent="0.3">
      <c r="A34" s="90" t="s">
        <v>198</v>
      </c>
      <c r="B34" s="91" t="s">
        <v>199</v>
      </c>
      <c r="C34" s="92" t="s">
        <v>200</v>
      </c>
      <c r="D34" s="93">
        <f t="shared" si="0"/>
        <v>88.754469999999998</v>
      </c>
      <c r="E34" s="93">
        <f t="shared" si="1"/>
        <v>88.454119999999989</v>
      </c>
      <c r="F34" s="93">
        <f t="shared" si="2"/>
        <v>-0.33840549101358924</v>
      </c>
      <c r="G34" s="94">
        <v>88754.47</v>
      </c>
      <c r="I34" s="94">
        <v>88454.12</v>
      </c>
    </row>
    <row r="35" spans="1:9" ht="126.75" thickBot="1" x14ac:dyDescent="0.3">
      <c r="A35" s="90" t="s">
        <v>201</v>
      </c>
      <c r="B35" s="91" t="s">
        <v>202</v>
      </c>
      <c r="C35" s="92" t="s">
        <v>203</v>
      </c>
      <c r="D35" s="93">
        <f t="shared" si="0"/>
        <v>7.8931100000000001</v>
      </c>
      <c r="E35" s="93">
        <f t="shared" si="1"/>
        <v>45.385089999999998</v>
      </c>
      <c r="F35" s="93">
        <f t="shared" si="2"/>
        <v>474.9962942363656</v>
      </c>
      <c r="G35" s="94">
        <v>7893.11</v>
      </c>
      <c r="I35" s="94">
        <v>45385.09</v>
      </c>
    </row>
    <row r="36" spans="1:9" ht="95.25" thickBot="1" x14ac:dyDescent="0.3">
      <c r="A36" s="90" t="s">
        <v>204</v>
      </c>
      <c r="B36" s="91" t="s">
        <v>205</v>
      </c>
      <c r="C36" s="92" t="s">
        <v>206</v>
      </c>
      <c r="D36" s="93">
        <f t="shared" si="0"/>
        <v>75.526009999999999</v>
      </c>
      <c r="E36" s="93">
        <f t="shared" si="1"/>
        <v>83.971320000000006</v>
      </c>
      <c r="F36" s="93">
        <f t="shared" si="2"/>
        <v>11.181988827425156</v>
      </c>
      <c r="G36" s="94">
        <v>75526.009999999995</v>
      </c>
      <c r="I36" s="94">
        <v>83971.32</v>
      </c>
    </row>
    <row r="37" spans="1:9" ht="95.25" thickBot="1" x14ac:dyDescent="0.3">
      <c r="A37" s="90" t="s">
        <v>207</v>
      </c>
      <c r="B37" s="91" t="s">
        <v>208</v>
      </c>
      <c r="C37" s="92" t="s">
        <v>209</v>
      </c>
      <c r="D37" s="93">
        <f t="shared" si="0"/>
        <v>188.57554999999999</v>
      </c>
      <c r="E37" s="93">
        <f t="shared" si="1"/>
        <v>471.54293999999999</v>
      </c>
      <c r="F37" s="93">
        <f t="shared" si="2"/>
        <v>150.05518477872664</v>
      </c>
      <c r="G37" s="94">
        <v>188575.55</v>
      </c>
      <c r="I37" s="94">
        <v>471542.94</v>
      </c>
    </row>
    <row r="38" spans="1:9" ht="95.25" thickBot="1" x14ac:dyDescent="0.3">
      <c r="A38" s="90" t="s">
        <v>210</v>
      </c>
      <c r="B38" s="91" t="s">
        <v>211</v>
      </c>
      <c r="C38" s="92" t="s">
        <v>212</v>
      </c>
      <c r="D38" s="93">
        <f t="shared" si="0"/>
        <v>81.831570000000013</v>
      </c>
      <c r="E38" s="93">
        <f t="shared" si="1"/>
        <v>74.891630000000006</v>
      </c>
      <c r="F38" s="93">
        <f t="shared" si="2"/>
        <v>-8.4807611536721161</v>
      </c>
      <c r="G38" s="94">
        <v>81831.570000000007</v>
      </c>
      <c r="I38" s="94">
        <v>74891.63</v>
      </c>
    </row>
    <row r="39" spans="1:9" ht="95.25" thickBot="1" x14ac:dyDescent="0.3">
      <c r="A39" s="90" t="s">
        <v>213</v>
      </c>
      <c r="B39" s="91" t="s">
        <v>214</v>
      </c>
      <c r="C39" s="92" t="s">
        <v>215</v>
      </c>
      <c r="D39" s="93">
        <f t="shared" si="0"/>
        <v>750.16714999999999</v>
      </c>
      <c r="E39" s="93">
        <f t="shared" si="1"/>
        <v>521.37013000000002</v>
      </c>
      <c r="F39" s="93">
        <f t="shared" si="2"/>
        <v>-30.49947201766966</v>
      </c>
      <c r="G39" s="94">
        <v>750167.15</v>
      </c>
      <c r="I39" s="94">
        <v>521370.13</v>
      </c>
    </row>
    <row r="40" spans="1:9" ht="95.25" thickBot="1" x14ac:dyDescent="0.3">
      <c r="A40" s="90" t="s">
        <v>216</v>
      </c>
      <c r="B40" s="91" t="s">
        <v>217</v>
      </c>
      <c r="C40" s="92" t="s">
        <v>218</v>
      </c>
      <c r="D40" s="93">
        <f t="shared" si="0"/>
        <v>97.506</v>
      </c>
      <c r="E40" s="93">
        <f t="shared" si="1"/>
        <v>96.87</v>
      </c>
      <c r="F40" s="93">
        <f t="shared" si="2"/>
        <v>-0.65226755276597925</v>
      </c>
      <c r="G40" s="94">
        <v>97506</v>
      </c>
      <c r="I40" s="94">
        <v>96870</v>
      </c>
    </row>
    <row r="41" spans="1:9" ht="95.25" thickBot="1" x14ac:dyDescent="0.3">
      <c r="A41" s="90" t="s">
        <v>219</v>
      </c>
      <c r="B41" s="91" t="s">
        <v>220</v>
      </c>
      <c r="C41" s="92" t="s">
        <v>221</v>
      </c>
      <c r="D41" s="93">
        <f t="shared" si="0"/>
        <v>40.927839999999996</v>
      </c>
      <c r="E41" s="93">
        <f t="shared" si="1"/>
        <v>33.812129999999996</v>
      </c>
      <c r="F41" s="93">
        <f t="shared" si="2"/>
        <v>-17.38598958557305</v>
      </c>
      <c r="G41" s="94">
        <v>40927.839999999997</v>
      </c>
      <c r="I41" s="94">
        <v>33812.129999999997</v>
      </c>
    </row>
    <row r="42" spans="1:9" ht="111" thickBot="1" x14ac:dyDescent="0.3">
      <c r="A42" s="90" t="s">
        <v>222</v>
      </c>
      <c r="B42" s="91" t="s">
        <v>223</v>
      </c>
      <c r="C42" s="92" t="s">
        <v>224</v>
      </c>
      <c r="D42" s="93">
        <f t="shared" si="0"/>
        <v>2191.0700099999999</v>
      </c>
      <c r="E42" s="93">
        <f t="shared" si="1"/>
        <v>1369.9405200000001</v>
      </c>
      <c r="F42" s="93">
        <f t="shared" si="2"/>
        <v>-37.47618680609844</v>
      </c>
      <c r="G42" s="94">
        <v>2191070.0099999998</v>
      </c>
      <c r="I42" s="94">
        <v>1369940.52</v>
      </c>
    </row>
    <row r="43" spans="1:9" ht="95.25" thickBot="1" x14ac:dyDescent="0.3">
      <c r="A43" s="90" t="s">
        <v>225</v>
      </c>
      <c r="B43" s="91" t="s">
        <v>226</v>
      </c>
      <c r="C43" s="92" t="s">
        <v>227</v>
      </c>
      <c r="D43" s="93">
        <f t="shared" si="0"/>
        <v>1066.1332600000001</v>
      </c>
      <c r="E43" s="93">
        <f t="shared" si="1"/>
        <v>1134.65942</v>
      </c>
      <c r="F43" s="93">
        <f t="shared" si="2"/>
        <v>6.4275417127498571</v>
      </c>
      <c r="G43" s="94">
        <v>1066133.26</v>
      </c>
      <c r="I43" s="94">
        <v>1134659.42</v>
      </c>
    </row>
    <row r="44" spans="1:9" ht="95.25" thickBot="1" x14ac:dyDescent="0.3">
      <c r="A44" s="90" t="s">
        <v>228</v>
      </c>
      <c r="B44" s="91" t="s">
        <v>229</v>
      </c>
      <c r="C44" s="92" t="s">
        <v>230</v>
      </c>
      <c r="D44" s="93">
        <f t="shared" si="0"/>
        <v>676.41760999999997</v>
      </c>
      <c r="E44" s="93">
        <f t="shared" si="1"/>
        <v>985.36484999999993</v>
      </c>
      <c r="F44" s="93">
        <f t="shared" si="2"/>
        <v>45.67403855733442</v>
      </c>
      <c r="G44" s="94">
        <v>676417.61</v>
      </c>
      <c r="I44" s="94">
        <v>985364.85</v>
      </c>
    </row>
    <row r="45" spans="1:9" ht="95.25" thickBot="1" x14ac:dyDescent="0.3">
      <c r="A45" s="90" t="s">
        <v>231</v>
      </c>
      <c r="B45" s="91" t="s">
        <v>232</v>
      </c>
      <c r="C45" s="92" t="s">
        <v>233</v>
      </c>
      <c r="D45" s="93">
        <f t="shared" si="0"/>
        <v>737.05647999999997</v>
      </c>
      <c r="E45" s="93">
        <f t="shared" si="1"/>
        <v>811.44380000000001</v>
      </c>
      <c r="F45" s="93">
        <f t="shared" si="2"/>
        <v>10.092485721040001</v>
      </c>
      <c r="G45" s="94">
        <v>737056.48</v>
      </c>
      <c r="I45" s="94">
        <v>811443.8</v>
      </c>
    </row>
    <row r="46" spans="1:9" ht="95.25" thickBot="1" x14ac:dyDescent="0.3">
      <c r="A46" s="90" t="s">
        <v>234</v>
      </c>
      <c r="B46" s="91" t="s">
        <v>235</v>
      </c>
      <c r="C46" s="92" t="s">
        <v>236</v>
      </c>
      <c r="D46" s="93">
        <f t="shared" si="0"/>
        <v>3.6873400000000003</v>
      </c>
      <c r="E46" s="93">
        <f t="shared" si="1"/>
        <v>10.589709999999998</v>
      </c>
      <c r="F46" s="93">
        <f t="shared" si="2"/>
        <v>187.1910374416245</v>
      </c>
      <c r="G46" s="94">
        <v>3687.34</v>
      </c>
      <c r="I46" s="94">
        <v>10589.71</v>
      </c>
    </row>
    <row r="47" spans="1:9" ht="95.25" thickBot="1" x14ac:dyDescent="0.3">
      <c r="A47" s="90" t="s">
        <v>237</v>
      </c>
      <c r="B47" s="91" t="s">
        <v>238</v>
      </c>
      <c r="C47" s="92" t="s">
        <v>239</v>
      </c>
      <c r="D47" s="93">
        <f t="shared" si="0"/>
        <v>83.907499999999999</v>
      </c>
      <c r="E47" s="93">
        <f t="shared" si="1"/>
        <v>146.41289</v>
      </c>
      <c r="F47" s="93">
        <f t="shared" si="2"/>
        <v>74.493209784584224</v>
      </c>
      <c r="G47" s="94">
        <v>83907.5</v>
      </c>
      <c r="I47" s="94">
        <v>146412.89000000001</v>
      </c>
    </row>
    <row r="48" spans="1:9" ht="95.25" thickBot="1" x14ac:dyDescent="0.3">
      <c r="A48" s="90" t="s">
        <v>240</v>
      </c>
      <c r="B48" s="91" t="s">
        <v>241</v>
      </c>
      <c r="C48" s="92" t="s">
        <v>242</v>
      </c>
      <c r="D48" s="93">
        <f t="shared" si="0"/>
        <v>498.16048000000001</v>
      </c>
      <c r="E48" s="93">
        <f t="shared" si="1"/>
        <v>560.12338</v>
      </c>
      <c r="F48" s="93">
        <f t="shared" si="2"/>
        <v>12.43834115464157</v>
      </c>
      <c r="G48" s="94">
        <v>498160.48</v>
      </c>
      <c r="I48" s="94">
        <v>560123.38</v>
      </c>
    </row>
    <row r="49" spans="1:9" ht="95.25" thickBot="1" x14ac:dyDescent="0.3">
      <c r="A49" s="90" t="s">
        <v>243</v>
      </c>
      <c r="B49" s="91" t="s">
        <v>244</v>
      </c>
      <c r="C49" s="92" t="s">
        <v>245</v>
      </c>
      <c r="D49" s="93">
        <f t="shared" si="0"/>
        <v>433.76653000000005</v>
      </c>
      <c r="E49" s="93">
        <f t="shared" si="1"/>
        <v>512.31032000000005</v>
      </c>
      <c r="F49" s="93">
        <f t="shared" si="2"/>
        <v>18.10738832246923</v>
      </c>
      <c r="G49" s="94">
        <v>433766.53</v>
      </c>
      <c r="I49" s="94">
        <v>512310.32</v>
      </c>
    </row>
    <row r="50" spans="1:9" ht="95.25" thickBot="1" x14ac:dyDescent="0.3">
      <c r="A50" s="90" t="s">
        <v>246</v>
      </c>
      <c r="B50" s="91" t="s">
        <v>247</v>
      </c>
      <c r="C50" s="92" t="s">
        <v>248</v>
      </c>
      <c r="D50" s="93">
        <f t="shared" si="0"/>
        <v>2089.9371799999999</v>
      </c>
      <c r="E50" s="93">
        <f t="shared" si="1"/>
        <v>2242.1068399999999</v>
      </c>
      <c r="F50" s="93">
        <f t="shared" si="2"/>
        <v>7.2810638260428489</v>
      </c>
      <c r="G50" s="94">
        <v>2089937.18</v>
      </c>
      <c r="I50" s="94">
        <v>2242106.84</v>
      </c>
    </row>
    <row r="51" spans="1:9" ht="95.25" thickBot="1" x14ac:dyDescent="0.3">
      <c r="A51" s="90" t="s">
        <v>249</v>
      </c>
      <c r="B51" s="91" t="s">
        <v>250</v>
      </c>
      <c r="C51" s="92" t="s">
        <v>251</v>
      </c>
      <c r="D51" s="93">
        <f t="shared" si="0"/>
        <v>499.94840999999997</v>
      </c>
      <c r="E51" s="93">
        <f t="shared" si="1"/>
        <v>574.23749999999995</v>
      </c>
      <c r="F51" s="93">
        <f t="shared" si="2"/>
        <v>14.859351187855561</v>
      </c>
      <c r="G51" s="94">
        <v>499948.41</v>
      </c>
      <c r="I51" s="94">
        <v>574237.5</v>
      </c>
    </row>
    <row r="52" spans="1:9" ht="95.25" thickBot="1" x14ac:dyDescent="0.3">
      <c r="A52" s="90" t="s">
        <v>252</v>
      </c>
      <c r="B52" s="91" t="s">
        <v>253</v>
      </c>
      <c r="C52" s="92" t="s">
        <v>254</v>
      </c>
      <c r="D52" s="93">
        <f t="shared" si="0"/>
        <v>74.122160000000008</v>
      </c>
      <c r="E52" s="93">
        <f t="shared" si="1"/>
        <v>74.361929999999987</v>
      </c>
      <c r="F52" s="93">
        <f t="shared" si="2"/>
        <v>0.32347951004123288</v>
      </c>
      <c r="G52" s="94">
        <v>74122.16</v>
      </c>
      <c r="I52" s="94">
        <v>74361.929999999993</v>
      </c>
    </row>
    <row r="53" spans="1:9" ht="95.25" thickBot="1" x14ac:dyDescent="0.3">
      <c r="A53" s="90" t="s">
        <v>255</v>
      </c>
      <c r="B53" s="91" t="s">
        <v>256</v>
      </c>
      <c r="C53" s="92" t="s">
        <v>257</v>
      </c>
      <c r="D53" s="93">
        <f t="shared" si="0"/>
        <v>54.809440000000002</v>
      </c>
      <c r="E53" s="93">
        <f t="shared" si="1"/>
        <v>23.737629999999999</v>
      </c>
      <c r="F53" s="93">
        <f t="shared" si="2"/>
        <v>-56.690617528659303</v>
      </c>
      <c r="G53" s="94">
        <v>54809.440000000002</v>
      </c>
      <c r="I53" s="94">
        <v>23737.63</v>
      </c>
    </row>
    <row r="54" spans="1:9" ht="111" thickBot="1" x14ac:dyDescent="0.3">
      <c r="A54" s="90" t="s">
        <v>258</v>
      </c>
      <c r="B54" s="91" t="s">
        <v>259</v>
      </c>
      <c r="C54" s="92" t="s">
        <v>260</v>
      </c>
      <c r="D54" s="93">
        <f t="shared" si="0"/>
        <v>787.19978000000003</v>
      </c>
      <c r="E54" s="93">
        <f t="shared" si="1"/>
        <v>691.55233999999996</v>
      </c>
      <c r="F54" s="93">
        <f t="shared" si="2"/>
        <v>-12.15033876152761</v>
      </c>
      <c r="G54" s="94">
        <v>787199.78</v>
      </c>
      <c r="I54" s="94">
        <v>691552.34</v>
      </c>
    </row>
    <row r="55" spans="1:9" ht="111" thickBot="1" x14ac:dyDescent="0.3">
      <c r="A55" s="90" t="s">
        <v>261</v>
      </c>
      <c r="B55" s="91" t="s">
        <v>262</v>
      </c>
      <c r="C55" s="92" t="s">
        <v>263</v>
      </c>
      <c r="D55" s="93">
        <f t="shared" si="0"/>
        <v>460.48985999999996</v>
      </c>
      <c r="E55" s="93">
        <f t="shared" si="1"/>
        <v>465.26911000000001</v>
      </c>
      <c r="F55" s="93">
        <f t="shared" si="2"/>
        <v>1.0378621583545939</v>
      </c>
      <c r="G55" s="94">
        <v>460489.86</v>
      </c>
      <c r="I55" s="94">
        <v>465269.11</v>
      </c>
    </row>
    <row r="56" spans="1:9" ht="111" thickBot="1" x14ac:dyDescent="0.3">
      <c r="A56" s="90" t="s">
        <v>264</v>
      </c>
      <c r="B56" s="91" t="s">
        <v>265</v>
      </c>
      <c r="C56" s="92" t="s">
        <v>266</v>
      </c>
      <c r="D56" s="93">
        <f t="shared" si="0"/>
        <v>138.71854000000002</v>
      </c>
      <c r="E56" s="93">
        <f t="shared" si="1"/>
        <v>148.97171</v>
      </c>
      <c r="F56" s="93">
        <f t="shared" si="2"/>
        <v>7.3913479769899402</v>
      </c>
      <c r="G56" s="94">
        <v>138718.54</v>
      </c>
      <c r="I56" s="94">
        <v>148971.71</v>
      </c>
    </row>
    <row r="57" spans="1:9" ht="95.25" thickBot="1" x14ac:dyDescent="0.3">
      <c r="A57" s="90" t="s">
        <v>267</v>
      </c>
      <c r="B57" s="91" t="s">
        <v>268</v>
      </c>
      <c r="C57" s="92" t="s">
        <v>269</v>
      </c>
      <c r="D57" s="93">
        <f t="shared" si="0"/>
        <v>176.75599</v>
      </c>
      <c r="E57" s="93">
        <f t="shared" si="1"/>
        <v>214.37662</v>
      </c>
      <c r="F57" s="93">
        <f t="shared" si="2"/>
        <v>21.283934988568141</v>
      </c>
      <c r="G57" s="94">
        <v>176755.99</v>
      </c>
      <c r="I57" s="94">
        <v>214376.62</v>
      </c>
    </row>
    <row r="58" spans="1:9" ht="95.25" thickBot="1" x14ac:dyDescent="0.3">
      <c r="A58" s="90" t="s">
        <v>270</v>
      </c>
      <c r="B58" s="91" t="s">
        <v>271</v>
      </c>
      <c r="C58" s="92" t="s">
        <v>272</v>
      </c>
      <c r="D58" s="93">
        <f t="shared" si="0"/>
        <v>6.0859799999999993</v>
      </c>
      <c r="E58" s="93">
        <f t="shared" si="1"/>
        <v>1.7877799999999999</v>
      </c>
      <c r="F58" s="93">
        <f t="shared" si="2"/>
        <v>-70.624615920525528</v>
      </c>
      <c r="G58" s="94">
        <v>6085.98</v>
      </c>
      <c r="I58" s="94">
        <v>1787.78</v>
      </c>
    </row>
    <row r="59" spans="1:9" ht="95.25" thickBot="1" x14ac:dyDescent="0.3">
      <c r="A59" s="90" t="s">
        <v>273</v>
      </c>
      <c r="B59" s="91" t="s">
        <v>274</v>
      </c>
      <c r="C59" s="92" t="s">
        <v>275</v>
      </c>
      <c r="D59" s="93">
        <f t="shared" si="0"/>
        <v>57.789709999999999</v>
      </c>
      <c r="E59" s="93">
        <f t="shared" si="1"/>
        <v>39.070459999999997</v>
      </c>
      <c r="F59" s="93">
        <f t="shared" si="2"/>
        <v>-32.392012349603419</v>
      </c>
      <c r="G59" s="94">
        <v>57789.71</v>
      </c>
      <c r="I59" s="94">
        <v>39070.46</v>
      </c>
    </row>
    <row r="60" spans="1:9" ht="95.25" thickBot="1" x14ac:dyDescent="0.3">
      <c r="A60" s="90" t="s">
        <v>276</v>
      </c>
      <c r="B60" s="91" t="s">
        <v>277</v>
      </c>
      <c r="C60" s="92" t="s">
        <v>278</v>
      </c>
      <c r="D60" s="93">
        <f t="shared" si="0"/>
        <v>7.9318</v>
      </c>
      <c r="E60" s="93">
        <f t="shared" si="1"/>
        <v>33.705129999999997</v>
      </c>
      <c r="F60" s="93">
        <f t="shared" si="2"/>
        <v>324.93671045664286</v>
      </c>
      <c r="G60" s="94">
        <v>7931.8</v>
      </c>
      <c r="I60" s="94">
        <v>33705.129999999997</v>
      </c>
    </row>
    <row r="61" spans="1:9" ht="95.25" thickBot="1" x14ac:dyDescent="0.3">
      <c r="A61" s="90" t="s">
        <v>279</v>
      </c>
      <c r="B61" s="91" t="s">
        <v>280</v>
      </c>
      <c r="C61" s="92" t="s">
        <v>281</v>
      </c>
      <c r="D61" s="93">
        <f t="shared" si="0"/>
        <v>48.396339999999995</v>
      </c>
      <c r="E61" s="93">
        <f t="shared" si="1"/>
        <v>13.587</v>
      </c>
      <c r="F61" s="93">
        <f t="shared" si="2"/>
        <v>-71.925562966125113</v>
      </c>
      <c r="G61" s="94">
        <v>48396.34</v>
      </c>
      <c r="I61" s="94">
        <v>13587</v>
      </c>
    </row>
    <row r="62" spans="1:9" ht="142.5" thickBot="1" x14ac:dyDescent="0.3">
      <c r="A62" s="90" t="s">
        <v>282</v>
      </c>
      <c r="B62" s="91" t="s">
        <v>283</v>
      </c>
      <c r="C62" s="92" t="s">
        <v>284</v>
      </c>
      <c r="D62" s="93">
        <f t="shared" si="0"/>
        <v>688.39418999999998</v>
      </c>
      <c r="E62" s="93">
        <f t="shared" si="1"/>
        <v>1154.06042</v>
      </c>
      <c r="F62" s="93">
        <f t="shared" si="2"/>
        <v>67.64528765125111</v>
      </c>
      <c r="G62" s="94">
        <v>688394.19</v>
      </c>
      <c r="I62" s="94">
        <v>1154060.42</v>
      </c>
    </row>
    <row r="63" spans="1:9" ht="95.25" thickBot="1" x14ac:dyDescent="0.3">
      <c r="A63" s="90" t="s">
        <v>285</v>
      </c>
      <c r="B63" s="91" t="s">
        <v>286</v>
      </c>
      <c r="C63" s="92" t="s">
        <v>287</v>
      </c>
      <c r="D63" s="93">
        <f t="shared" si="0"/>
        <v>92.721570000000014</v>
      </c>
      <c r="E63" s="93">
        <f t="shared" si="1"/>
        <v>70.394890000000004</v>
      </c>
      <c r="F63" s="93">
        <f t="shared" si="2"/>
        <v>-24.07927303215423</v>
      </c>
      <c r="G63" s="94">
        <v>92721.57</v>
      </c>
      <c r="I63" s="94">
        <v>70394.89</v>
      </c>
    </row>
    <row r="64" spans="1:9" ht="95.25" thickBot="1" x14ac:dyDescent="0.3">
      <c r="A64" s="90" t="s">
        <v>288</v>
      </c>
      <c r="B64" s="91" t="s">
        <v>289</v>
      </c>
      <c r="C64" s="92" t="s">
        <v>290</v>
      </c>
      <c r="D64" s="93">
        <f t="shared" si="0"/>
        <v>312.97298999999998</v>
      </c>
      <c r="E64" s="93">
        <f t="shared" si="1"/>
        <v>274.14906999999999</v>
      </c>
      <c r="F64" s="93">
        <f t="shared" si="2"/>
        <v>-12.404878772446143</v>
      </c>
      <c r="G64" s="94">
        <v>312972.99</v>
      </c>
      <c r="I64" s="94">
        <v>274149.07</v>
      </c>
    </row>
    <row r="65" spans="1:9" ht="111" thickBot="1" x14ac:dyDescent="0.3">
      <c r="A65" s="90" t="s">
        <v>291</v>
      </c>
      <c r="B65" s="91" t="s">
        <v>292</v>
      </c>
      <c r="C65" s="92" t="s">
        <v>293</v>
      </c>
      <c r="D65" s="93">
        <f t="shared" si="0"/>
        <v>503.53935999999999</v>
      </c>
      <c r="E65" s="93">
        <f t="shared" si="1"/>
        <v>503.73796000000004</v>
      </c>
      <c r="F65" s="93">
        <f t="shared" si="2"/>
        <v>3.9440809552614885E-2</v>
      </c>
      <c r="G65" s="94">
        <v>503539.36</v>
      </c>
      <c r="I65" s="94">
        <v>503737.96</v>
      </c>
    </row>
    <row r="66" spans="1:9" ht="142.5" thickBot="1" x14ac:dyDescent="0.3">
      <c r="A66" s="90" t="s">
        <v>294</v>
      </c>
      <c r="B66" s="91" t="s">
        <v>295</v>
      </c>
      <c r="C66" s="92" t="s">
        <v>296</v>
      </c>
      <c r="D66" s="93">
        <f t="shared" si="0"/>
        <v>875.89641000000006</v>
      </c>
      <c r="E66" s="93">
        <f t="shared" si="1"/>
        <v>903.21069</v>
      </c>
      <c r="F66" s="93">
        <f t="shared" si="2"/>
        <v>3.1184372590361384</v>
      </c>
      <c r="G66" s="94">
        <v>875896.41</v>
      </c>
      <c r="I66" s="94">
        <v>903210.69</v>
      </c>
    </row>
    <row r="67" spans="1:9" ht="111" thickBot="1" x14ac:dyDescent="0.3">
      <c r="A67" s="90" t="s">
        <v>297</v>
      </c>
      <c r="B67" s="91" t="s">
        <v>298</v>
      </c>
      <c r="C67" s="92" t="s">
        <v>299</v>
      </c>
      <c r="D67" s="93">
        <f t="shared" si="0"/>
        <v>3440.3545299999996</v>
      </c>
      <c r="E67" s="93">
        <f t="shared" si="1"/>
        <v>3378.39185</v>
      </c>
      <c r="F67" s="93">
        <f t="shared" si="2"/>
        <v>-1.8010550790531359</v>
      </c>
      <c r="G67" s="94">
        <v>3440354.53</v>
      </c>
      <c r="I67" s="94">
        <v>3378391.85</v>
      </c>
    </row>
    <row r="68" spans="1:9" ht="95.25" thickBot="1" x14ac:dyDescent="0.3">
      <c r="A68" s="90" t="s">
        <v>300</v>
      </c>
      <c r="B68" s="91" t="s">
        <v>301</v>
      </c>
      <c r="C68" s="92" t="s">
        <v>302</v>
      </c>
      <c r="D68" s="93">
        <f t="shared" si="0"/>
        <v>2032.44604</v>
      </c>
      <c r="E68" s="93">
        <f t="shared" si="1"/>
        <v>2106.1976</v>
      </c>
      <c r="F68" s="93">
        <f t="shared" si="2"/>
        <v>3.6287093752314292</v>
      </c>
      <c r="G68" s="94">
        <v>2032446.04</v>
      </c>
      <c r="I68" s="94">
        <v>2106197.6</v>
      </c>
    </row>
    <row r="69" spans="1:9" ht="95.25" thickBot="1" x14ac:dyDescent="0.3">
      <c r="A69" s="90" t="s">
        <v>303</v>
      </c>
      <c r="B69" s="91" t="s">
        <v>304</v>
      </c>
      <c r="C69" s="92" t="s">
        <v>305</v>
      </c>
      <c r="D69" s="93">
        <f t="shared" si="0"/>
        <v>107.01282</v>
      </c>
      <c r="E69" s="93">
        <f t="shared" si="1"/>
        <v>85.436820000000012</v>
      </c>
      <c r="F69" s="93">
        <f t="shared" si="2"/>
        <v>-20.162070301483499</v>
      </c>
      <c r="G69" s="94">
        <v>107012.82</v>
      </c>
      <c r="I69" s="94">
        <v>85436.82</v>
      </c>
    </row>
    <row r="70" spans="1:9" ht="95.25" thickBot="1" x14ac:dyDescent="0.3">
      <c r="A70" s="90" t="s">
        <v>306</v>
      </c>
      <c r="B70" s="91" t="s">
        <v>307</v>
      </c>
      <c r="C70" s="92" t="s">
        <v>308</v>
      </c>
      <c r="D70" s="93">
        <f t="shared" si="0"/>
        <v>2230.6677400000003</v>
      </c>
      <c r="E70" s="93">
        <f t="shared" si="1"/>
        <v>13213.447890000001</v>
      </c>
      <c r="F70" s="93">
        <f t="shared" si="2"/>
        <v>492.3539240317341</v>
      </c>
      <c r="G70" s="94">
        <v>2230667.7400000002</v>
      </c>
      <c r="I70" s="94">
        <v>13213447.890000001</v>
      </c>
    </row>
    <row r="71" spans="1:9" ht="95.25" thickBot="1" x14ac:dyDescent="0.3">
      <c r="A71" s="90" t="s">
        <v>309</v>
      </c>
      <c r="B71" s="91" t="s">
        <v>310</v>
      </c>
      <c r="C71" s="92" t="s">
        <v>311</v>
      </c>
      <c r="D71" s="93">
        <f t="shared" si="0"/>
        <v>515.87419999999997</v>
      </c>
      <c r="E71" s="93">
        <f t="shared" si="1"/>
        <v>546.67443999999989</v>
      </c>
      <c r="F71" s="93">
        <f t="shared" si="2"/>
        <v>5.9704943569575528</v>
      </c>
      <c r="G71" s="94">
        <v>515874.2</v>
      </c>
      <c r="I71" s="94">
        <v>546674.43999999994</v>
      </c>
    </row>
    <row r="72" spans="1:9" ht="63.75" thickBot="1" x14ac:dyDescent="0.3">
      <c r="A72" s="90" t="s">
        <v>312</v>
      </c>
      <c r="B72" s="91" t="s">
        <v>313</v>
      </c>
      <c r="C72" s="92" t="s">
        <v>314</v>
      </c>
      <c r="D72" s="93">
        <f t="shared" si="0"/>
        <v>10575.9527</v>
      </c>
      <c r="E72" s="93">
        <f t="shared" si="1"/>
        <v>12572.045960000001</v>
      </c>
      <c r="F72" s="93">
        <f t="shared" si="2"/>
        <v>18.873886037708939</v>
      </c>
      <c r="G72" s="94">
        <v>10575952.699999999</v>
      </c>
      <c r="I72" s="94">
        <v>12572045.960000001</v>
      </c>
    </row>
    <row r="73" spans="1:9" ht="15.75" customHeight="1" x14ac:dyDescent="0.25">
      <c r="B73" s="189" t="s">
        <v>315</v>
      </c>
      <c r="C73" s="189"/>
      <c r="D73" s="189"/>
      <c r="E73" s="189"/>
      <c r="F73" s="95"/>
      <c r="G73" s="96">
        <v>65</v>
      </c>
    </row>
    <row r="74" spans="1:9" x14ac:dyDescent="0.25">
      <c r="G74" s="97"/>
    </row>
    <row r="75" spans="1:9" x14ac:dyDescent="0.25">
      <c r="G75" s="97"/>
    </row>
    <row r="76" spans="1:9" x14ac:dyDescent="0.25">
      <c r="G76" s="97"/>
    </row>
    <row r="77" spans="1:9" x14ac:dyDescent="0.25">
      <c r="G77" s="97"/>
    </row>
    <row r="78" spans="1:9" x14ac:dyDescent="0.25">
      <c r="G78" s="97"/>
    </row>
    <row r="79" spans="1:9" x14ac:dyDescent="0.25">
      <c r="G79" s="97"/>
    </row>
    <row r="80" spans="1:9" x14ac:dyDescent="0.25">
      <c r="G80" s="97"/>
    </row>
    <row r="81" spans="7:7" x14ac:dyDescent="0.25">
      <c r="G81" s="97"/>
    </row>
    <row r="82" spans="7:7" x14ac:dyDescent="0.25">
      <c r="G82" s="97"/>
    </row>
    <row r="83" spans="7:7" x14ac:dyDescent="0.25">
      <c r="G83" s="97"/>
    </row>
    <row r="84" spans="7:7" x14ac:dyDescent="0.25">
      <c r="G84" s="97"/>
    </row>
    <row r="85" spans="7:7" x14ac:dyDescent="0.25">
      <c r="G85" s="97"/>
    </row>
    <row r="86" spans="7:7" x14ac:dyDescent="0.25">
      <c r="G86" s="97"/>
    </row>
    <row r="87" spans="7:7" x14ac:dyDescent="0.25">
      <c r="G87" s="97"/>
    </row>
    <row r="88" spans="7:7" x14ac:dyDescent="0.25">
      <c r="G88" s="97"/>
    </row>
    <row r="89" spans="7:7" x14ac:dyDescent="0.25">
      <c r="G89" s="97"/>
    </row>
    <row r="90" spans="7:7" x14ac:dyDescent="0.25">
      <c r="G90" s="97"/>
    </row>
    <row r="91" spans="7:7" x14ac:dyDescent="0.25">
      <c r="G91" s="97"/>
    </row>
    <row r="92" spans="7:7" x14ac:dyDescent="0.25">
      <c r="G92" s="97"/>
    </row>
    <row r="93" spans="7:7" x14ac:dyDescent="0.25">
      <c r="G93" s="97"/>
    </row>
    <row r="94" spans="7:7" x14ac:dyDescent="0.25">
      <c r="G94" s="97"/>
    </row>
    <row r="95" spans="7:7" x14ac:dyDescent="0.25">
      <c r="G95" s="97"/>
    </row>
    <row r="96" spans="7:7" x14ac:dyDescent="0.25">
      <c r="G96" s="97"/>
    </row>
    <row r="97" spans="7:7" x14ac:dyDescent="0.25">
      <c r="G97" s="97"/>
    </row>
    <row r="98" spans="7:7" x14ac:dyDescent="0.25">
      <c r="G98" s="97"/>
    </row>
    <row r="99" spans="7:7" x14ac:dyDescent="0.25">
      <c r="G99" s="97"/>
    </row>
    <row r="100" spans="7:7" x14ac:dyDescent="0.25">
      <c r="G100" s="97"/>
    </row>
    <row r="101" spans="7:7" x14ac:dyDescent="0.25">
      <c r="G101" s="97"/>
    </row>
    <row r="102" spans="7:7" x14ac:dyDescent="0.25">
      <c r="G102" s="97"/>
    </row>
    <row r="103" spans="7:7" x14ac:dyDescent="0.25">
      <c r="G103" s="97"/>
    </row>
    <row r="104" spans="7:7" x14ac:dyDescent="0.25">
      <c r="G104" s="97"/>
    </row>
    <row r="105" spans="7:7" x14ac:dyDescent="0.25">
      <c r="G105" s="97"/>
    </row>
    <row r="106" spans="7:7" x14ac:dyDescent="0.25">
      <c r="G106" s="97"/>
    </row>
    <row r="107" spans="7:7" x14ac:dyDescent="0.25">
      <c r="G107" s="97"/>
    </row>
    <row r="108" spans="7:7" x14ac:dyDescent="0.25">
      <c r="G108" s="97"/>
    </row>
    <row r="109" spans="7:7" x14ac:dyDescent="0.25">
      <c r="G109" s="97"/>
    </row>
    <row r="110" spans="7:7" x14ac:dyDescent="0.25">
      <c r="G110" s="97"/>
    </row>
    <row r="111" spans="7:7" x14ac:dyDescent="0.25">
      <c r="G111" s="97"/>
    </row>
    <row r="112" spans="7:7" x14ac:dyDescent="0.25">
      <c r="G112" s="97"/>
    </row>
    <row r="113" spans="7:7" x14ac:dyDescent="0.25">
      <c r="G113" s="97"/>
    </row>
    <row r="114" spans="7:7" x14ac:dyDescent="0.25">
      <c r="G114" s="97"/>
    </row>
    <row r="115" spans="7:7" x14ac:dyDescent="0.25">
      <c r="G115" s="97"/>
    </row>
    <row r="116" spans="7:7" x14ac:dyDescent="0.25">
      <c r="G116" s="97"/>
    </row>
    <row r="117" spans="7:7" x14ac:dyDescent="0.25">
      <c r="G117" s="97"/>
    </row>
    <row r="118" spans="7:7" x14ac:dyDescent="0.25">
      <c r="G118" s="97"/>
    </row>
    <row r="119" spans="7:7" x14ac:dyDescent="0.25">
      <c r="G119" s="97"/>
    </row>
    <row r="120" spans="7:7" x14ac:dyDescent="0.25">
      <c r="G120" s="97"/>
    </row>
    <row r="121" spans="7:7" x14ac:dyDescent="0.25">
      <c r="G121" s="97"/>
    </row>
    <row r="122" spans="7:7" x14ac:dyDescent="0.25">
      <c r="G122" s="97"/>
    </row>
    <row r="123" spans="7:7" x14ac:dyDescent="0.25">
      <c r="G123" s="97"/>
    </row>
    <row r="124" spans="7:7" x14ac:dyDescent="0.25">
      <c r="G124" s="97"/>
    </row>
    <row r="125" spans="7:7" x14ac:dyDescent="0.25">
      <c r="G125" s="97"/>
    </row>
    <row r="126" spans="7:7" x14ac:dyDescent="0.25">
      <c r="G126" s="97"/>
    </row>
    <row r="127" spans="7:7" x14ac:dyDescent="0.25">
      <c r="G127" s="97"/>
    </row>
    <row r="128" spans="7:7" x14ac:dyDescent="0.25">
      <c r="G128" s="97"/>
    </row>
    <row r="129" spans="7:7" x14ac:dyDescent="0.25">
      <c r="G129" s="97"/>
    </row>
    <row r="130" spans="7:7" x14ac:dyDescent="0.25">
      <c r="G130" s="97"/>
    </row>
    <row r="131" spans="7:7" x14ac:dyDescent="0.25">
      <c r="G131" s="97"/>
    </row>
    <row r="132" spans="7:7" x14ac:dyDescent="0.25">
      <c r="G132" s="97"/>
    </row>
    <row r="133" spans="7:7" x14ac:dyDescent="0.25">
      <c r="G133" s="97"/>
    </row>
    <row r="134" spans="7:7" x14ac:dyDescent="0.25">
      <c r="G134" s="97"/>
    </row>
    <row r="135" spans="7:7" x14ac:dyDescent="0.25">
      <c r="G135" s="97"/>
    </row>
    <row r="136" spans="7:7" x14ac:dyDescent="0.25">
      <c r="G136" s="97"/>
    </row>
    <row r="137" spans="7:7" x14ac:dyDescent="0.25">
      <c r="G137" s="97"/>
    </row>
    <row r="138" spans="7:7" x14ac:dyDescent="0.25">
      <c r="G138" s="97"/>
    </row>
    <row r="139" spans="7:7" x14ac:dyDescent="0.25">
      <c r="G139" s="97"/>
    </row>
    <row r="140" spans="7:7" x14ac:dyDescent="0.25">
      <c r="G140" s="97"/>
    </row>
    <row r="141" spans="7:7" x14ac:dyDescent="0.25">
      <c r="G141" s="97"/>
    </row>
    <row r="142" spans="7:7" x14ac:dyDescent="0.25">
      <c r="G142" s="97"/>
    </row>
    <row r="143" spans="7:7" x14ac:dyDescent="0.25">
      <c r="G143" s="97"/>
    </row>
    <row r="144" spans="7:7" x14ac:dyDescent="0.25">
      <c r="G144" s="97"/>
    </row>
    <row r="145" spans="7:7" x14ac:dyDescent="0.25">
      <c r="G145" s="97"/>
    </row>
    <row r="146" spans="7:7" x14ac:dyDescent="0.25">
      <c r="G146" s="97"/>
    </row>
    <row r="147" spans="7:7" x14ac:dyDescent="0.25">
      <c r="G147" s="97"/>
    </row>
    <row r="148" spans="7:7" x14ac:dyDescent="0.25">
      <c r="G148" s="97"/>
    </row>
    <row r="149" spans="7:7" x14ac:dyDescent="0.25">
      <c r="G149" s="97"/>
    </row>
    <row r="150" spans="7:7" x14ac:dyDescent="0.25">
      <c r="G150" s="97"/>
    </row>
    <row r="151" spans="7:7" x14ac:dyDescent="0.25">
      <c r="G151" s="97"/>
    </row>
    <row r="152" spans="7:7" x14ac:dyDescent="0.25">
      <c r="G152" s="97"/>
    </row>
    <row r="153" spans="7:7" x14ac:dyDescent="0.25">
      <c r="G153" s="97"/>
    </row>
    <row r="154" spans="7:7" x14ac:dyDescent="0.25">
      <c r="G154" s="97"/>
    </row>
    <row r="155" spans="7:7" x14ac:dyDescent="0.25">
      <c r="G155" s="97"/>
    </row>
    <row r="156" spans="7:7" x14ac:dyDescent="0.25">
      <c r="G156" s="97"/>
    </row>
    <row r="157" spans="7:7" x14ac:dyDescent="0.25">
      <c r="G157" s="97"/>
    </row>
    <row r="158" spans="7:7" x14ac:dyDescent="0.25">
      <c r="G158" s="97"/>
    </row>
    <row r="159" spans="7:7" x14ac:dyDescent="0.25">
      <c r="G159" s="97"/>
    </row>
    <row r="160" spans="7:7" x14ac:dyDescent="0.25">
      <c r="G160" s="97"/>
    </row>
    <row r="161" spans="7:7" x14ac:dyDescent="0.25">
      <c r="G161" s="97"/>
    </row>
    <row r="162" spans="7:7" x14ac:dyDescent="0.25">
      <c r="G162" s="97"/>
    </row>
    <row r="163" spans="7:7" x14ac:dyDescent="0.25">
      <c r="G163" s="97"/>
    </row>
    <row r="164" spans="7:7" x14ac:dyDescent="0.25">
      <c r="G164" s="97"/>
    </row>
    <row r="165" spans="7:7" x14ac:dyDescent="0.25">
      <c r="G165" s="97"/>
    </row>
    <row r="166" spans="7:7" x14ac:dyDescent="0.25">
      <c r="G166" s="97"/>
    </row>
    <row r="167" spans="7:7" x14ac:dyDescent="0.25">
      <c r="G167" s="97"/>
    </row>
    <row r="168" spans="7:7" x14ac:dyDescent="0.25">
      <c r="G168" s="97"/>
    </row>
    <row r="169" spans="7:7" x14ac:dyDescent="0.25">
      <c r="G169" s="97"/>
    </row>
    <row r="170" spans="7:7" x14ac:dyDescent="0.25">
      <c r="G170" s="97"/>
    </row>
    <row r="171" spans="7:7" x14ac:dyDescent="0.25">
      <c r="G171" s="97"/>
    </row>
    <row r="172" spans="7:7" x14ac:dyDescent="0.25">
      <c r="G172" s="97"/>
    </row>
    <row r="173" spans="7:7" x14ac:dyDescent="0.25">
      <c r="G173" s="97"/>
    </row>
    <row r="174" spans="7:7" x14ac:dyDescent="0.25">
      <c r="G174" s="97"/>
    </row>
    <row r="175" spans="7:7" x14ac:dyDescent="0.25">
      <c r="G175" s="97"/>
    </row>
    <row r="176" spans="7:7" x14ac:dyDescent="0.25">
      <c r="G176" s="97"/>
    </row>
    <row r="177" spans="7:7" x14ac:dyDescent="0.25">
      <c r="G177" s="97"/>
    </row>
    <row r="178" spans="7:7" x14ac:dyDescent="0.25">
      <c r="G178" s="97"/>
    </row>
    <row r="179" spans="7:7" x14ac:dyDescent="0.25">
      <c r="G179" s="97"/>
    </row>
    <row r="180" spans="7:7" x14ac:dyDescent="0.25">
      <c r="G180" s="97"/>
    </row>
    <row r="181" spans="7:7" x14ac:dyDescent="0.25">
      <c r="G181" s="97"/>
    </row>
    <row r="182" spans="7:7" x14ac:dyDescent="0.25">
      <c r="G182" s="97"/>
    </row>
    <row r="183" spans="7:7" x14ac:dyDescent="0.25">
      <c r="G183" s="97"/>
    </row>
    <row r="184" spans="7:7" x14ac:dyDescent="0.25">
      <c r="G184" s="97"/>
    </row>
    <row r="185" spans="7:7" x14ac:dyDescent="0.25">
      <c r="G185" s="97"/>
    </row>
    <row r="186" spans="7:7" x14ac:dyDescent="0.25">
      <c r="G186" s="97"/>
    </row>
    <row r="187" spans="7:7" x14ac:dyDescent="0.25">
      <c r="G187" s="97"/>
    </row>
    <row r="188" spans="7:7" x14ac:dyDescent="0.25">
      <c r="G188" s="97"/>
    </row>
    <row r="189" spans="7:7" x14ac:dyDescent="0.25">
      <c r="G189" s="97"/>
    </row>
    <row r="190" spans="7:7" x14ac:dyDescent="0.25">
      <c r="G190" s="97"/>
    </row>
    <row r="191" spans="7:7" x14ac:dyDescent="0.25">
      <c r="G191" s="97"/>
    </row>
    <row r="192" spans="7:7" x14ac:dyDescent="0.25">
      <c r="G192" s="97"/>
    </row>
    <row r="193" spans="7:7" x14ac:dyDescent="0.25">
      <c r="G193" s="97"/>
    </row>
    <row r="194" spans="7:7" x14ac:dyDescent="0.25">
      <c r="G194" s="97"/>
    </row>
    <row r="195" spans="7:7" x14ac:dyDescent="0.25">
      <c r="G195" s="97"/>
    </row>
    <row r="196" spans="7:7" x14ac:dyDescent="0.25">
      <c r="G196" s="97"/>
    </row>
    <row r="197" spans="7:7" x14ac:dyDescent="0.25">
      <c r="G197" s="97"/>
    </row>
    <row r="198" spans="7:7" x14ac:dyDescent="0.25">
      <c r="G198" s="97"/>
    </row>
    <row r="199" spans="7:7" x14ac:dyDescent="0.25">
      <c r="G199" s="97"/>
    </row>
    <row r="200" spans="7:7" x14ac:dyDescent="0.25">
      <c r="G200" s="97"/>
    </row>
    <row r="201" spans="7:7" x14ac:dyDescent="0.25">
      <c r="G201" s="97"/>
    </row>
    <row r="202" spans="7:7" x14ac:dyDescent="0.25">
      <c r="G202" s="97"/>
    </row>
    <row r="203" spans="7:7" x14ac:dyDescent="0.25">
      <c r="G203" s="97"/>
    </row>
    <row r="204" spans="7:7" x14ac:dyDescent="0.25">
      <c r="G204" s="97"/>
    </row>
    <row r="205" spans="7:7" x14ac:dyDescent="0.25">
      <c r="G205" s="97"/>
    </row>
    <row r="206" spans="7:7" x14ac:dyDescent="0.25">
      <c r="G206" s="97"/>
    </row>
    <row r="207" spans="7:7" x14ac:dyDescent="0.25">
      <c r="G207" s="97"/>
    </row>
    <row r="208" spans="7:7" x14ac:dyDescent="0.25">
      <c r="G208" s="97"/>
    </row>
    <row r="209" spans="7:7" x14ac:dyDescent="0.25">
      <c r="G209" s="97"/>
    </row>
  </sheetData>
  <autoFilter ref="A7:G73"/>
  <mergeCells count="11">
    <mergeCell ref="A5:B5"/>
    <mergeCell ref="C5:G5"/>
    <mergeCell ref="A6:G6"/>
    <mergeCell ref="B73:E73"/>
    <mergeCell ref="A1:G1"/>
    <mergeCell ref="A2:B2"/>
    <mergeCell ref="C2:G2"/>
    <mergeCell ref="A3:B3"/>
    <mergeCell ref="C3:G3"/>
    <mergeCell ref="A4:B4"/>
    <mergeCell ref="C4:G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B70"/>
  <sheetViews>
    <sheetView topLeftCell="B1" workbookViewId="0">
      <selection activeCell="I7" sqref="I7"/>
    </sheetView>
  </sheetViews>
  <sheetFormatPr defaultRowHeight="15" x14ac:dyDescent="0.25"/>
  <cols>
    <col min="3" max="3" width="36.85546875" customWidth="1"/>
    <col min="4" max="4" width="14.5703125" customWidth="1"/>
    <col min="5" max="5" width="13.28515625" customWidth="1"/>
    <col min="6" max="7" width="13.7109375" customWidth="1"/>
    <col min="8" max="9" width="13.140625" customWidth="1"/>
    <col min="10" max="10" width="13.7109375" customWidth="1"/>
    <col min="11" max="11" width="12" bestFit="1" customWidth="1"/>
    <col min="26" max="26" width="15.140625" customWidth="1"/>
  </cols>
  <sheetData>
    <row r="3" spans="2:28" x14ac:dyDescent="0.25">
      <c r="B3" s="191" t="s">
        <v>317</v>
      </c>
      <c r="C3" s="191" t="s">
        <v>1</v>
      </c>
      <c r="D3" s="194" t="s">
        <v>318</v>
      </c>
      <c r="E3" s="195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  <c r="V3" s="195"/>
      <c r="W3" s="195"/>
      <c r="X3" s="195"/>
      <c r="Y3" s="195"/>
      <c r="Z3" s="196"/>
      <c r="AA3" s="197" t="s">
        <v>319</v>
      </c>
      <c r="AB3" s="200" t="s">
        <v>320</v>
      </c>
    </row>
    <row r="4" spans="2:28" ht="58.5" customHeight="1" x14ac:dyDescent="0.25">
      <c r="B4" s="192"/>
      <c r="C4" s="192"/>
      <c r="D4" s="203"/>
      <c r="E4" s="203"/>
      <c r="F4" s="204">
        <v>45292</v>
      </c>
      <c r="G4" s="205"/>
      <c r="H4" s="205"/>
      <c r="I4" s="205"/>
      <c r="J4" s="205"/>
      <c r="K4" s="205" t="s">
        <v>410</v>
      </c>
      <c r="L4" s="205"/>
      <c r="M4" s="205" t="s">
        <v>321</v>
      </c>
      <c r="N4" s="205"/>
      <c r="O4" s="206" t="s">
        <v>322</v>
      </c>
      <c r="P4" s="207"/>
      <c r="Q4" s="208"/>
      <c r="R4" s="205" t="s">
        <v>323</v>
      </c>
      <c r="S4" s="209"/>
      <c r="T4" s="206" t="s">
        <v>324</v>
      </c>
      <c r="U4" s="208"/>
      <c r="V4" s="206" t="s">
        <v>325</v>
      </c>
      <c r="W4" s="208"/>
      <c r="X4" s="206" t="s">
        <v>326</v>
      </c>
      <c r="Y4" s="208"/>
      <c r="Z4" s="101" t="s">
        <v>327</v>
      </c>
      <c r="AA4" s="198"/>
      <c r="AB4" s="201"/>
    </row>
    <row r="5" spans="2:28" ht="89.25" x14ac:dyDescent="0.25">
      <c r="B5" s="193"/>
      <c r="C5" s="193"/>
      <c r="D5" s="102" t="s">
        <v>328</v>
      </c>
      <c r="E5" s="102" t="s">
        <v>406</v>
      </c>
      <c r="F5" s="103" t="s">
        <v>404</v>
      </c>
      <c r="G5" s="104" t="s">
        <v>329</v>
      </c>
      <c r="H5" s="105" t="s">
        <v>405</v>
      </c>
      <c r="I5" s="105" t="s">
        <v>407</v>
      </c>
      <c r="J5" s="105"/>
      <c r="K5" s="103" t="s">
        <v>409</v>
      </c>
      <c r="L5" s="103" t="s">
        <v>331</v>
      </c>
      <c r="M5" s="106" t="s">
        <v>330</v>
      </c>
      <c r="N5" s="106" t="s">
        <v>331</v>
      </c>
      <c r="O5" s="103" t="s">
        <v>332</v>
      </c>
      <c r="P5" s="103" t="s">
        <v>333</v>
      </c>
      <c r="Q5" s="106" t="s">
        <v>334</v>
      </c>
      <c r="R5" s="106" t="s">
        <v>335</v>
      </c>
      <c r="S5" s="106" t="s">
        <v>331</v>
      </c>
      <c r="T5" s="106"/>
      <c r="U5" s="106" t="s">
        <v>331</v>
      </c>
      <c r="V5" s="106"/>
      <c r="W5" s="106" t="s">
        <v>331</v>
      </c>
      <c r="X5" s="106" t="s">
        <v>335</v>
      </c>
      <c r="Y5" s="106" t="s">
        <v>331</v>
      </c>
      <c r="Z5" s="107" t="s">
        <v>335</v>
      </c>
      <c r="AA5" s="199"/>
      <c r="AB5" s="202"/>
    </row>
    <row r="6" spans="2:28" x14ac:dyDescent="0.25">
      <c r="B6" s="108">
        <v>1</v>
      </c>
      <c r="C6" s="108">
        <v>2</v>
      </c>
      <c r="D6" s="108">
        <v>3</v>
      </c>
      <c r="E6" s="108">
        <v>4</v>
      </c>
      <c r="F6" s="108">
        <v>5</v>
      </c>
      <c r="G6" s="108"/>
      <c r="H6" s="108">
        <v>7</v>
      </c>
      <c r="I6" s="108"/>
      <c r="J6" s="108">
        <v>8</v>
      </c>
      <c r="K6" s="108">
        <v>9</v>
      </c>
      <c r="L6" s="108">
        <v>10</v>
      </c>
      <c r="M6" s="108">
        <v>11</v>
      </c>
      <c r="N6" s="108">
        <v>12</v>
      </c>
      <c r="O6" s="108">
        <v>13</v>
      </c>
      <c r="P6" s="108">
        <v>14</v>
      </c>
      <c r="Q6" s="108">
        <v>15</v>
      </c>
      <c r="R6" s="108">
        <v>16</v>
      </c>
      <c r="S6" s="108">
        <v>17</v>
      </c>
      <c r="T6" s="108">
        <v>18</v>
      </c>
      <c r="U6" s="108">
        <v>19</v>
      </c>
      <c r="V6" s="108">
        <v>20</v>
      </c>
      <c r="W6" s="108">
        <v>21</v>
      </c>
      <c r="X6" s="108">
        <v>22</v>
      </c>
      <c r="Y6" s="108">
        <v>23</v>
      </c>
      <c r="Z6" s="108">
        <v>24</v>
      </c>
      <c r="AA6" s="108">
        <v>25</v>
      </c>
      <c r="AB6" s="108">
        <v>26</v>
      </c>
    </row>
    <row r="7" spans="2:28" ht="32.25" x14ac:dyDescent="0.25">
      <c r="B7" s="108">
        <v>1</v>
      </c>
      <c r="C7" s="109" t="s">
        <v>336</v>
      </c>
      <c r="D7" s="110">
        <v>58271.12</v>
      </c>
      <c r="E7" s="110">
        <v>58238.57</v>
      </c>
      <c r="F7" s="110">
        <f>SUM(E7-G7)</f>
        <v>16455.000540000001</v>
      </c>
      <c r="G7" s="110">
        <v>41783.569459999999</v>
      </c>
      <c r="H7" s="110">
        <f>SUM(G7)/3</f>
        <v>13927.856486666666</v>
      </c>
      <c r="I7" s="111">
        <f>SUM((F7-H7))/H7</f>
        <v>0.18144529675134188</v>
      </c>
      <c r="J7" s="112">
        <v>10</v>
      </c>
      <c r="K7" s="113">
        <f>(E7/D7%)</f>
        <v>99.944140424965212</v>
      </c>
      <c r="L7" s="114">
        <v>5</v>
      </c>
      <c r="M7" s="113">
        <f>SUM(I7)*100</f>
        <v>18.144529675134187</v>
      </c>
      <c r="N7" s="114">
        <v>20</v>
      </c>
      <c r="O7" s="114">
        <v>1</v>
      </c>
      <c r="P7" s="114">
        <v>0</v>
      </c>
      <c r="Q7" s="114">
        <v>15</v>
      </c>
      <c r="R7" s="114">
        <v>0</v>
      </c>
      <c r="S7" s="114">
        <v>5</v>
      </c>
      <c r="T7" s="115">
        <v>1.1053054458223271E-2</v>
      </c>
      <c r="U7" s="114">
        <v>0</v>
      </c>
      <c r="V7" s="115">
        <v>4.060724244194118E-3</v>
      </c>
      <c r="W7" s="114">
        <v>0</v>
      </c>
      <c r="X7" s="116">
        <v>0</v>
      </c>
      <c r="Y7" s="117">
        <v>0</v>
      </c>
      <c r="Z7" s="118" t="e">
        <f>E7+#REF!+J7+L7+N7+Q7+S7-U7-W7-Y7</f>
        <v>#REF!</v>
      </c>
      <c r="AA7" s="113" t="e">
        <f t="shared" ref="AA7:AA70" si="0">ROUND(Z7/64,2)</f>
        <v>#REF!</v>
      </c>
      <c r="AB7" s="119" t="s">
        <v>337</v>
      </c>
    </row>
    <row r="8" spans="2:28" ht="21.75" x14ac:dyDescent="0.25">
      <c r="B8" s="108">
        <v>2</v>
      </c>
      <c r="C8" s="109" t="s">
        <v>338</v>
      </c>
      <c r="D8" s="110">
        <v>29427.919999999998</v>
      </c>
      <c r="E8" s="110">
        <v>29414.9</v>
      </c>
      <c r="F8" s="110">
        <f>SUM(E8-G8)</f>
        <v>7959.6631400000006</v>
      </c>
      <c r="G8" s="110">
        <v>21455.236860000001</v>
      </c>
      <c r="H8" s="110">
        <f t="shared" ref="H8:H70" si="1">SUM(G8)/3</f>
        <v>7151.7456200000006</v>
      </c>
      <c r="I8" s="111">
        <f>SUM((F8-H8))/H8</f>
        <v>0.11296787706495633</v>
      </c>
      <c r="J8" s="112">
        <v>10</v>
      </c>
      <c r="K8" s="113">
        <f t="shared" ref="K8:K70" si="2">(E8/D8%)</f>
        <v>99.955756302178344</v>
      </c>
      <c r="L8" s="114">
        <v>5</v>
      </c>
      <c r="M8" s="113">
        <f t="shared" ref="M8:M70" si="3">SUM(I8)*100</f>
        <v>11.296787706495632</v>
      </c>
      <c r="N8" s="114">
        <v>20</v>
      </c>
      <c r="O8" s="114">
        <v>2</v>
      </c>
      <c r="P8" s="114">
        <v>0</v>
      </c>
      <c r="Q8" s="114">
        <v>5</v>
      </c>
      <c r="R8" s="114">
        <v>0</v>
      </c>
      <c r="S8" s="114">
        <v>5</v>
      </c>
      <c r="T8" s="115">
        <v>1.6457186140279027E-2</v>
      </c>
      <c r="U8" s="114">
        <v>0</v>
      </c>
      <c r="V8" s="115">
        <v>-4.9777954820970133E-18</v>
      </c>
      <c r="W8" s="114">
        <v>0</v>
      </c>
      <c r="X8" s="116">
        <v>0</v>
      </c>
      <c r="Y8" s="117">
        <v>0</v>
      </c>
      <c r="Z8" s="118" t="e">
        <f>E8+#REF!+J8+L8+N8+Q8+S8-U8-W8-Y8</f>
        <v>#REF!</v>
      </c>
      <c r="AA8" s="113" t="e">
        <f t="shared" si="0"/>
        <v>#REF!</v>
      </c>
      <c r="AB8" s="119" t="s">
        <v>339</v>
      </c>
    </row>
    <row r="9" spans="2:28" ht="32.25" x14ac:dyDescent="0.25">
      <c r="B9" s="108">
        <v>3</v>
      </c>
      <c r="C9" s="109" t="s">
        <v>340</v>
      </c>
      <c r="D9" s="110">
        <v>60213.57</v>
      </c>
      <c r="E9" s="110">
        <v>60049.66</v>
      </c>
      <c r="F9" s="110">
        <f t="shared" ref="F9:F70" si="4">SUM(E9-G9)</f>
        <v>18130.551550000004</v>
      </c>
      <c r="G9" s="110">
        <v>41919.10845</v>
      </c>
      <c r="H9" s="110">
        <f t="shared" si="1"/>
        <v>13973.03615</v>
      </c>
      <c r="I9" s="111">
        <f>SUM((F9-H9))/H9</f>
        <v>0.297538441564828</v>
      </c>
      <c r="J9" s="112">
        <v>0</v>
      </c>
      <c r="K9" s="113">
        <f t="shared" si="2"/>
        <v>99.727785613774429</v>
      </c>
      <c r="L9" s="114">
        <v>5</v>
      </c>
      <c r="M9" s="113">
        <f t="shared" si="3"/>
        <v>29.753844156482799</v>
      </c>
      <c r="N9" s="114">
        <v>20</v>
      </c>
      <c r="O9" s="114">
        <v>3</v>
      </c>
      <c r="P9" s="114">
        <v>0</v>
      </c>
      <c r="Q9" s="114">
        <v>0</v>
      </c>
      <c r="R9" s="120">
        <v>1</v>
      </c>
      <c r="S9" s="120">
        <v>0</v>
      </c>
      <c r="T9" s="115">
        <v>9.2598329349328663E-3</v>
      </c>
      <c r="U9" s="114">
        <v>0</v>
      </c>
      <c r="V9" s="115">
        <v>4.7478427285399017E-4</v>
      </c>
      <c r="W9" s="114">
        <v>0</v>
      </c>
      <c r="X9" s="116">
        <v>0</v>
      </c>
      <c r="Y9" s="117">
        <v>0</v>
      </c>
      <c r="Z9" s="118" t="e">
        <f>E9+#REF!+J9+L9+N9+Q9+S9-U9-W9-Y9</f>
        <v>#REF!</v>
      </c>
      <c r="AA9" s="113" t="e">
        <f t="shared" si="0"/>
        <v>#REF!</v>
      </c>
      <c r="AB9" s="119" t="s">
        <v>339</v>
      </c>
    </row>
    <row r="10" spans="2:28" ht="21.75" x14ac:dyDescent="0.25">
      <c r="B10" s="108">
        <v>4</v>
      </c>
      <c r="C10" s="109" t="s">
        <v>341</v>
      </c>
      <c r="D10" s="110">
        <v>22273.279999999999</v>
      </c>
      <c r="E10" s="110">
        <v>22205.69</v>
      </c>
      <c r="F10" s="110">
        <f t="shared" si="4"/>
        <v>6986.3067999999985</v>
      </c>
      <c r="G10" s="110">
        <v>15219.3832</v>
      </c>
      <c r="H10" s="110">
        <f t="shared" si="1"/>
        <v>5073.1277333333337</v>
      </c>
      <c r="I10" s="111">
        <f t="shared" ref="I10:I70" si="5">SUM((F10-H10))/H10</f>
        <v>0.37712022389974342</v>
      </c>
      <c r="J10" s="112">
        <v>0</v>
      </c>
      <c r="K10" s="113">
        <f t="shared" si="2"/>
        <v>99.696542224584789</v>
      </c>
      <c r="L10" s="114">
        <v>5</v>
      </c>
      <c r="M10" s="113">
        <f t="shared" si="3"/>
        <v>37.712022389974344</v>
      </c>
      <c r="N10" s="114">
        <v>20</v>
      </c>
      <c r="O10" s="114">
        <v>1</v>
      </c>
      <c r="P10" s="114">
        <v>0</v>
      </c>
      <c r="Q10" s="114">
        <v>15</v>
      </c>
      <c r="R10" s="114">
        <v>0</v>
      </c>
      <c r="S10" s="114">
        <v>5</v>
      </c>
      <c r="T10" s="115">
        <v>1.8301598997900199E-2</v>
      </c>
      <c r="U10" s="114">
        <v>0</v>
      </c>
      <c r="V10" s="115">
        <v>1.8279052023650742E-17</v>
      </c>
      <c r="W10" s="114">
        <v>0</v>
      </c>
      <c r="X10" s="116">
        <v>0</v>
      </c>
      <c r="Y10" s="117">
        <v>0</v>
      </c>
      <c r="Z10" s="118" t="e">
        <f>E10+#REF!+J10+L10+N10+Q10+S10-U10-W10-Y10</f>
        <v>#REF!</v>
      </c>
      <c r="AA10" s="113" t="e">
        <f t="shared" si="0"/>
        <v>#REF!</v>
      </c>
      <c r="AB10" s="119" t="s">
        <v>337</v>
      </c>
    </row>
    <row r="11" spans="2:28" ht="21.75" x14ac:dyDescent="0.25">
      <c r="B11" s="108">
        <v>5</v>
      </c>
      <c r="C11" s="109" t="s">
        <v>342</v>
      </c>
      <c r="D11" s="110">
        <v>22837.74</v>
      </c>
      <c r="E11" s="110">
        <v>22802.5</v>
      </c>
      <c r="F11" s="110">
        <f t="shared" si="4"/>
        <v>5770.6881299999986</v>
      </c>
      <c r="G11" s="110">
        <v>17031.811870000001</v>
      </c>
      <c r="H11" s="110">
        <f t="shared" si="1"/>
        <v>5677.2706233333338</v>
      </c>
      <c r="I11" s="111">
        <f t="shared" si="5"/>
        <v>1.6454650987170312E-2</v>
      </c>
      <c r="J11" s="112">
        <v>10</v>
      </c>
      <c r="K11" s="113">
        <f t="shared" si="2"/>
        <v>99.845694013505707</v>
      </c>
      <c r="L11" s="114">
        <v>5</v>
      </c>
      <c r="M11" s="113">
        <f t="shared" si="3"/>
        <v>1.6454650987170312</v>
      </c>
      <c r="N11" s="114">
        <v>20</v>
      </c>
      <c r="O11" s="114">
        <v>0</v>
      </c>
      <c r="P11" s="114">
        <v>0</v>
      </c>
      <c r="Q11" s="114">
        <v>15</v>
      </c>
      <c r="R11" s="114">
        <v>0</v>
      </c>
      <c r="S11" s="114">
        <v>5</v>
      </c>
      <c r="T11" s="115">
        <v>8.8807454479469337E-3</v>
      </c>
      <c r="U11" s="114">
        <v>0</v>
      </c>
      <c r="V11" s="115">
        <v>0</v>
      </c>
      <c r="W11" s="114">
        <v>0</v>
      </c>
      <c r="X11" s="116">
        <v>0</v>
      </c>
      <c r="Y11" s="117">
        <v>0</v>
      </c>
      <c r="Z11" s="118" t="e">
        <f>E11+#REF!+J11+L11+N11+Q11+S11-U11-W11-Y11</f>
        <v>#REF!</v>
      </c>
      <c r="AA11" s="113" t="e">
        <f t="shared" si="0"/>
        <v>#REF!</v>
      </c>
      <c r="AB11" s="119" t="s">
        <v>337</v>
      </c>
    </row>
    <row r="12" spans="2:28" ht="21.75" x14ac:dyDescent="0.25">
      <c r="B12" s="108">
        <v>6</v>
      </c>
      <c r="C12" s="109" t="s">
        <v>343</v>
      </c>
      <c r="D12" s="110">
        <v>22984.93</v>
      </c>
      <c r="E12" s="110">
        <v>22977.38</v>
      </c>
      <c r="F12" s="110">
        <f t="shared" si="4"/>
        <v>6692.380000000001</v>
      </c>
      <c r="G12" s="110">
        <v>16285</v>
      </c>
      <c r="H12" s="110">
        <f t="shared" si="1"/>
        <v>5428.333333333333</v>
      </c>
      <c r="I12" s="111">
        <f t="shared" si="5"/>
        <v>0.23286091495241046</v>
      </c>
      <c r="J12" s="112">
        <v>10</v>
      </c>
      <c r="K12" s="113">
        <f t="shared" si="2"/>
        <v>99.967152390718624</v>
      </c>
      <c r="L12" s="114">
        <v>5</v>
      </c>
      <c r="M12" s="113">
        <f t="shared" si="3"/>
        <v>23.286091495241045</v>
      </c>
      <c r="N12" s="114">
        <v>20</v>
      </c>
      <c r="O12" s="114">
        <v>1</v>
      </c>
      <c r="P12" s="114">
        <v>0</v>
      </c>
      <c r="Q12" s="114">
        <v>15</v>
      </c>
      <c r="R12" s="114">
        <v>0</v>
      </c>
      <c r="S12" s="114">
        <v>5</v>
      </c>
      <c r="T12" s="115">
        <v>1.7855499444487298E-2</v>
      </c>
      <c r="U12" s="114">
        <v>0</v>
      </c>
      <c r="V12" s="115">
        <v>6.3027915980946193E-3</v>
      </c>
      <c r="W12" s="114">
        <v>0</v>
      </c>
      <c r="X12" s="116">
        <v>0</v>
      </c>
      <c r="Y12" s="117">
        <v>0</v>
      </c>
      <c r="Z12" s="118" t="e">
        <f>E12+#REF!+J12+L12+N12+Q12+S12-U12-W12-Y12</f>
        <v>#REF!</v>
      </c>
      <c r="AA12" s="113" t="e">
        <f t="shared" si="0"/>
        <v>#REF!</v>
      </c>
      <c r="AB12" s="119" t="s">
        <v>337</v>
      </c>
    </row>
    <row r="13" spans="2:28" ht="21.75" x14ac:dyDescent="0.25">
      <c r="B13" s="108">
        <v>7</v>
      </c>
      <c r="C13" s="109" t="s">
        <v>344</v>
      </c>
      <c r="D13" s="110">
        <v>25074.75</v>
      </c>
      <c r="E13" s="110">
        <v>25004.52</v>
      </c>
      <c r="F13" s="110">
        <f t="shared" si="4"/>
        <v>7637.4524500000007</v>
      </c>
      <c r="G13" s="110">
        <v>17367.06755</v>
      </c>
      <c r="H13" s="110">
        <f t="shared" si="1"/>
        <v>5789.0225166666669</v>
      </c>
      <c r="I13" s="111">
        <f t="shared" si="5"/>
        <v>0.31929914385575137</v>
      </c>
      <c r="J13" s="112">
        <v>0</v>
      </c>
      <c r="K13" s="113">
        <f t="shared" si="2"/>
        <v>99.719917446833961</v>
      </c>
      <c r="L13" s="114">
        <v>5</v>
      </c>
      <c r="M13" s="113">
        <f t="shared" si="3"/>
        <v>31.929914385575138</v>
      </c>
      <c r="N13" s="114">
        <v>20</v>
      </c>
      <c r="O13" s="114">
        <v>2</v>
      </c>
      <c r="P13" s="114">
        <v>1</v>
      </c>
      <c r="Q13" s="114">
        <v>0</v>
      </c>
      <c r="R13" s="114">
        <v>0</v>
      </c>
      <c r="S13" s="114">
        <v>5</v>
      </c>
      <c r="T13" s="115">
        <v>3.0366998182317757E-2</v>
      </c>
      <c r="U13" s="114">
        <v>10</v>
      </c>
      <c r="V13" s="115">
        <v>3.315123906399868E-2</v>
      </c>
      <c r="W13" s="114">
        <v>10</v>
      </c>
      <c r="X13" s="116">
        <v>0</v>
      </c>
      <c r="Y13" s="117">
        <v>0</v>
      </c>
      <c r="Z13" s="118" t="e">
        <f>E13+#REF!+J13+L13+N13+Q13+S13-U13-W13-Y13</f>
        <v>#REF!</v>
      </c>
      <c r="AA13" s="113" t="e">
        <f t="shared" si="0"/>
        <v>#REF!</v>
      </c>
      <c r="AB13" s="119" t="s">
        <v>345</v>
      </c>
    </row>
    <row r="14" spans="2:28" ht="32.25" x14ac:dyDescent="0.25">
      <c r="B14" s="108">
        <v>8</v>
      </c>
      <c r="C14" s="109" t="s">
        <v>346</v>
      </c>
      <c r="D14" s="110">
        <v>45303.11</v>
      </c>
      <c r="E14" s="110">
        <v>45279.12</v>
      </c>
      <c r="F14" s="110">
        <f t="shared" si="4"/>
        <v>14513.204090000003</v>
      </c>
      <c r="G14" s="110">
        <v>30765.91591</v>
      </c>
      <c r="H14" s="110">
        <f t="shared" si="1"/>
        <v>10255.305303333333</v>
      </c>
      <c r="I14" s="111">
        <f t="shared" si="5"/>
        <v>0.41518986131819052</v>
      </c>
      <c r="J14" s="112">
        <v>0</v>
      </c>
      <c r="K14" s="113">
        <f t="shared" si="2"/>
        <v>99.947045578107122</v>
      </c>
      <c r="L14" s="114">
        <v>5</v>
      </c>
      <c r="M14" s="113">
        <f t="shared" si="3"/>
        <v>41.518986131819055</v>
      </c>
      <c r="N14" s="114">
        <v>20</v>
      </c>
      <c r="O14" s="114">
        <v>2</v>
      </c>
      <c r="P14" s="114">
        <v>0</v>
      </c>
      <c r="Q14" s="114">
        <v>5</v>
      </c>
      <c r="R14" s="114">
        <v>0</v>
      </c>
      <c r="S14" s="114">
        <v>5</v>
      </c>
      <c r="T14" s="115">
        <v>1.7673634620123699E-2</v>
      </c>
      <c r="U14" s="114">
        <v>0</v>
      </c>
      <c r="V14" s="115">
        <v>2.068510247496152E-3</v>
      </c>
      <c r="W14" s="114">
        <v>0</v>
      </c>
      <c r="X14" s="116">
        <v>0</v>
      </c>
      <c r="Y14" s="117">
        <v>0</v>
      </c>
      <c r="Z14" s="118" t="e">
        <f>E14+#REF!+J14+L14+N14+Q14+S14-U14-W14-Y14</f>
        <v>#REF!</v>
      </c>
      <c r="AA14" s="113" t="e">
        <f t="shared" si="0"/>
        <v>#REF!</v>
      </c>
      <c r="AB14" s="119" t="s">
        <v>339</v>
      </c>
    </row>
    <row r="15" spans="2:28" ht="21.75" x14ac:dyDescent="0.25">
      <c r="B15" s="108">
        <v>9</v>
      </c>
      <c r="C15" s="109" t="s">
        <v>347</v>
      </c>
      <c r="D15" s="110">
        <v>35844.410000000003</v>
      </c>
      <c r="E15" s="110">
        <v>35740.54</v>
      </c>
      <c r="F15" s="110">
        <f t="shared" si="4"/>
        <v>13747.04074</v>
      </c>
      <c r="G15" s="110">
        <v>21993.499260000001</v>
      </c>
      <c r="H15" s="110">
        <f t="shared" si="1"/>
        <v>7331.1664200000005</v>
      </c>
      <c r="I15" s="111">
        <f t="shared" si="5"/>
        <v>0.87515054937192371</v>
      </c>
      <c r="J15" s="112">
        <v>0</v>
      </c>
      <c r="K15" s="113">
        <f t="shared" si="2"/>
        <v>99.710219808332724</v>
      </c>
      <c r="L15" s="114">
        <v>5</v>
      </c>
      <c r="M15" s="121">
        <f t="shared" si="3"/>
        <v>87.515054937192374</v>
      </c>
      <c r="N15" s="122">
        <v>0</v>
      </c>
      <c r="O15" s="114">
        <v>0</v>
      </c>
      <c r="P15" s="114">
        <v>0</v>
      </c>
      <c r="Q15" s="114">
        <v>15</v>
      </c>
      <c r="R15" s="114">
        <v>0</v>
      </c>
      <c r="S15" s="114">
        <v>5</v>
      </c>
      <c r="T15" s="115">
        <v>1.9E-2</v>
      </c>
      <c r="U15" s="114">
        <v>0</v>
      </c>
      <c r="V15" s="115">
        <v>0</v>
      </c>
      <c r="W15" s="114">
        <v>0</v>
      </c>
      <c r="X15" s="116">
        <v>0</v>
      </c>
      <c r="Y15" s="117">
        <v>0</v>
      </c>
      <c r="Z15" s="118" t="e">
        <f>E15+#REF!+J15+L15+N15+Q15+S15-U15-W15-Y15</f>
        <v>#REF!</v>
      </c>
      <c r="AA15" s="113" t="e">
        <f t="shared" si="0"/>
        <v>#REF!</v>
      </c>
      <c r="AB15" s="119" t="s">
        <v>337</v>
      </c>
    </row>
    <row r="16" spans="2:28" ht="21.75" x14ac:dyDescent="0.25">
      <c r="B16" s="108">
        <v>10</v>
      </c>
      <c r="C16" s="109" t="s">
        <v>348</v>
      </c>
      <c r="D16" s="110">
        <v>33541.82</v>
      </c>
      <c r="E16" s="110">
        <v>33541.35</v>
      </c>
      <c r="F16" s="110">
        <f t="shared" si="4"/>
        <v>8872.6449299999986</v>
      </c>
      <c r="G16" s="110">
        <v>24668.70507</v>
      </c>
      <c r="H16" s="110">
        <f t="shared" si="1"/>
        <v>8222.9016900000006</v>
      </c>
      <c r="I16" s="111">
        <f t="shared" si="5"/>
        <v>7.9016296739891814E-2</v>
      </c>
      <c r="J16" s="112">
        <v>10</v>
      </c>
      <c r="K16" s="113">
        <f t="shared" si="2"/>
        <v>99.998598764169614</v>
      </c>
      <c r="L16" s="114">
        <v>5</v>
      </c>
      <c r="M16" s="113">
        <f t="shared" si="3"/>
        <v>7.9016296739891816</v>
      </c>
      <c r="N16" s="114">
        <v>20</v>
      </c>
      <c r="O16" s="114">
        <v>0</v>
      </c>
      <c r="P16" s="114">
        <v>0</v>
      </c>
      <c r="Q16" s="114">
        <v>15</v>
      </c>
      <c r="R16" s="114">
        <v>0</v>
      </c>
      <c r="S16" s="114">
        <v>5</v>
      </c>
      <c r="T16" s="115">
        <v>9.2733331357255453E-3</v>
      </c>
      <c r="U16" s="114">
        <v>0</v>
      </c>
      <c r="V16" s="115">
        <v>0</v>
      </c>
      <c r="W16" s="114">
        <v>0</v>
      </c>
      <c r="X16" s="116">
        <v>0</v>
      </c>
      <c r="Y16" s="117">
        <v>0</v>
      </c>
      <c r="Z16" s="118" t="e">
        <f>E16+#REF!+J16+L16+N16+Q16+S16-U16-W16-Y16</f>
        <v>#REF!</v>
      </c>
      <c r="AA16" s="113" t="e">
        <f t="shared" si="0"/>
        <v>#REF!</v>
      </c>
      <c r="AB16" s="119" t="s">
        <v>337</v>
      </c>
    </row>
    <row r="17" spans="2:28" ht="21" x14ac:dyDescent="0.25">
      <c r="B17" s="108">
        <v>11</v>
      </c>
      <c r="C17" s="109" t="s">
        <v>349</v>
      </c>
      <c r="D17" s="110">
        <v>71756.22</v>
      </c>
      <c r="E17" s="110">
        <v>71645.73</v>
      </c>
      <c r="F17" s="110">
        <f t="shared" si="4"/>
        <v>23902.083119999996</v>
      </c>
      <c r="G17" s="110">
        <v>47743.64688</v>
      </c>
      <c r="H17" s="110">
        <f t="shared" si="1"/>
        <v>15914.54896</v>
      </c>
      <c r="I17" s="111">
        <f t="shared" si="5"/>
        <v>0.50190138470628676</v>
      </c>
      <c r="J17" s="112">
        <v>0</v>
      </c>
      <c r="K17" s="113">
        <f t="shared" si="2"/>
        <v>99.846020317123731</v>
      </c>
      <c r="L17" s="114">
        <v>5</v>
      </c>
      <c r="M17" s="113">
        <f t="shared" si="3"/>
        <v>50.190138470628675</v>
      </c>
      <c r="N17" s="114">
        <v>20</v>
      </c>
      <c r="O17" s="114">
        <v>0</v>
      </c>
      <c r="P17" s="114">
        <v>0</v>
      </c>
      <c r="Q17" s="114">
        <v>15</v>
      </c>
      <c r="R17" s="114">
        <v>0</v>
      </c>
      <c r="S17" s="114">
        <v>5</v>
      </c>
      <c r="T17" s="115">
        <v>2.1689046328482234E-2</v>
      </c>
      <c r="U17" s="114">
        <v>10</v>
      </c>
      <c r="V17" s="115">
        <v>0</v>
      </c>
      <c r="W17" s="114">
        <v>0</v>
      </c>
      <c r="X17" s="116">
        <v>0</v>
      </c>
      <c r="Y17" s="117">
        <v>0</v>
      </c>
      <c r="Z17" s="118" t="e">
        <f>E17+#REF!+J17+L17+N17+Q17+S17-U17-W17-Y17</f>
        <v>#REF!</v>
      </c>
      <c r="AA17" s="113" t="e">
        <f t="shared" si="0"/>
        <v>#REF!</v>
      </c>
      <c r="AB17" s="119" t="s">
        <v>339</v>
      </c>
    </row>
    <row r="18" spans="2:28" ht="21.75" x14ac:dyDescent="0.25">
      <c r="B18" s="108">
        <v>12</v>
      </c>
      <c r="C18" s="109" t="s">
        <v>350</v>
      </c>
      <c r="D18" s="110">
        <v>28135.53</v>
      </c>
      <c r="E18" s="110">
        <v>28120.55</v>
      </c>
      <c r="F18" s="110">
        <f t="shared" si="4"/>
        <v>8785.8561599999994</v>
      </c>
      <c r="G18" s="110">
        <v>19334.69384</v>
      </c>
      <c r="H18" s="110">
        <f t="shared" si="1"/>
        <v>6444.8979466666669</v>
      </c>
      <c r="I18" s="111">
        <f t="shared" si="5"/>
        <v>0.36322657592182472</v>
      </c>
      <c r="J18" s="112">
        <v>0</v>
      </c>
      <c r="K18" s="113">
        <f t="shared" si="2"/>
        <v>99.946757711690523</v>
      </c>
      <c r="L18" s="114">
        <v>5</v>
      </c>
      <c r="M18" s="113">
        <f t="shared" si="3"/>
        <v>36.322657592182473</v>
      </c>
      <c r="N18" s="114">
        <v>20</v>
      </c>
      <c r="O18" s="114">
        <v>2</v>
      </c>
      <c r="P18" s="114">
        <v>0</v>
      </c>
      <c r="Q18" s="114">
        <v>5</v>
      </c>
      <c r="R18" s="114">
        <v>0</v>
      </c>
      <c r="S18" s="114">
        <v>5</v>
      </c>
      <c r="T18" s="115">
        <v>1.7223703234252409E-2</v>
      </c>
      <c r="U18" s="114">
        <v>0</v>
      </c>
      <c r="V18" s="115">
        <v>0</v>
      </c>
      <c r="W18" s="114">
        <v>0</v>
      </c>
      <c r="X18" s="116">
        <v>0</v>
      </c>
      <c r="Y18" s="117">
        <v>0</v>
      </c>
      <c r="Z18" s="118" t="e">
        <f>E18+#REF!+J18+L18+N18+Q18+S18-U18-W18-Y18</f>
        <v>#REF!</v>
      </c>
      <c r="AA18" s="113" t="e">
        <f t="shared" si="0"/>
        <v>#REF!</v>
      </c>
      <c r="AB18" s="119" t="s">
        <v>339</v>
      </c>
    </row>
    <row r="19" spans="2:28" ht="21" x14ac:dyDescent="0.25">
      <c r="B19" s="108">
        <v>13</v>
      </c>
      <c r="C19" s="109" t="s">
        <v>351</v>
      </c>
      <c r="D19" s="110">
        <v>109902.63</v>
      </c>
      <c r="E19" s="110">
        <v>109817.05</v>
      </c>
      <c r="F19" s="110">
        <f t="shared" si="4"/>
        <v>34327.050000000003</v>
      </c>
      <c r="G19" s="110">
        <v>75490</v>
      </c>
      <c r="H19" s="110">
        <f t="shared" si="1"/>
        <v>25163.333333333332</v>
      </c>
      <c r="I19" s="111">
        <f t="shared" si="5"/>
        <v>0.36416942641409478</v>
      </c>
      <c r="J19" s="112">
        <v>0</v>
      </c>
      <c r="K19" s="113">
        <f t="shared" si="2"/>
        <v>99.922131071840596</v>
      </c>
      <c r="L19" s="114">
        <v>5</v>
      </c>
      <c r="M19" s="113">
        <f t="shared" si="3"/>
        <v>36.416942641409477</v>
      </c>
      <c r="N19" s="114">
        <v>20</v>
      </c>
      <c r="O19" s="123">
        <v>0</v>
      </c>
      <c r="P19" s="114">
        <v>0</v>
      </c>
      <c r="Q19" s="114">
        <v>15</v>
      </c>
      <c r="R19" s="114">
        <v>0</v>
      </c>
      <c r="S19" s="114">
        <v>5</v>
      </c>
      <c r="T19" s="115">
        <v>4.0080414232787596E-2</v>
      </c>
      <c r="U19" s="114">
        <v>10</v>
      </c>
      <c r="V19" s="115">
        <v>7.1921621433581156E-18</v>
      </c>
      <c r="W19" s="114">
        <v>0</v>
      </c>
      <c r="X19" s="116">
        <v>0</v>
      </c>
      <c r="Y19" s="117">
        <v>0</v>
      </c>
      <c r="Z19" s="118" t="e">
        <f>E19+#REF!+J19+L19+N19+Q19+S19-U19-W19-Y19</f>
        <v>#REF!</v>
      </c>
      <c r="AA19" s="113" t="e">
        <f t="shared" si="0"/>
        <v>#REF!</v>
      </c>
      <c r="AB19" s="119" t="s">
        <v>339</v>
      </c>
    </row>
    <row r="20" spans="2:28" ht="21.75" x14ac:dyDescent="0.25">
      <c r="B20" s="108">
        <v>14</v>
      </c>
      <c r="C20" s="124" t="s">
        <v>352</v>
      </c>
      <c r="D20" s="110">
        <v>18111.080000000002</v>
      </c>
      <c r="E20" s="110">
        <v>18109.91</v>
      </c>
      <c r="F20" s="110">
        <f t="shared" si="4"/>
        <v>5400.7446199999995</v>
      </c>
      <c r="G20" s="110">
        <v>12709.16538</v>
      </c>
      <c r="H20" s="110">
        <f t="shared" si="1"/>
        <v>4236.3884600000001</v>
      </c>
      <c r="I20" s="111">
        <f t="shared" si="5"/>
        <v>0.27484641009526289</v>
      </c>
      <c r="J20" s="112">
        <v>0</v>
      </c>
      <c r="K20" s="113">
        <f t="shared" si="2"/>
        <v>99.993539866203449</v>
      </c>
      <c r="L20" s="114">
        <v>5</v>
      </c>
      <c r="M20" s="113">
        <f t="shared" si="3"/>
        <v>27.484641009526289</v>
      </c>
      <c r="N20" s="114">
        <v>20</v>
      </c>
      <c r="O20" s="114">
        <v>0</v>
      </c>
      <c r="P20" s="114">
        <v>0</v>
      </c>
      <c r="Q20" s="114">
        <v>15</v>
      </c>
      <c r="R20" s="114">
        <v>0</v>
      </c>
      <c r="S20" s="114">
        <v>5</v>
      </c>
      <c r="T20" s="115">
        <v>4.5744750306683118E-5</v>
      </c>
      <c r="U20" s="114">
        <v>0</v>
      </c>
      <c r="V20" s="115">
        <v>3.8313827027287063E-3</v>
      </c>
      <c r="W20" s="114">
        <v>0</v>
      </c>
      <c r="X20" s="116">
        <v>0</v>
      </c>
      <c r="Y20" s="117">
        <v>0</v>
      </c>
      <c r="Z20" s="118" t="e">
        <f>E20+#REF!+J20+L20+N20+Q20+S20-U20-W20-Y20</f>
        <v>#REF!</v>
      </c>
      <c r="AA20" s="113" t="e">
        <f t="shared" si="0"/>
        <v>#REF!</v>
      </c>
      <c r="AB20" s="119" t="s">
        <v>337</v>
      </c>
    </row>
    <row r="21" spans="2:28" ht="21.75" x14ac:dyDescent="0.25">
      <c r="B21" s="108">
        <v>15</v>
      </c>
      <c r="C21" s="125" t="s">
        <v>353</v>
      </c>
      <c r="D21" s="110">
        <v>61417.73</v>
      </c>
      <c r="E21" s="110">
        <v>61402.97</v>
      </c>
      <c r="F21" s="110">
        <f t="shared" si="4"/>
        <v>16511.957760000005</v>
      </c>
      <c r="G21" s="110">
        <v>44891.012239999996</v>
      </c>
      <c r="H21" s="110">
        <f t="shared" si="1"/>
        <v>14963.670746666665</v>
      </c>
      <c r="I21" s="111">
        <f t="shared" si="5"/>
        <v>0.10346973276448489</v>
      </c>
      <c r="J21" s="112">
        <v>10</v>
      </c>
      <c r="K21" s="113">
        <f t="shared" si="2"/>
        <v>99.975967851628511</v>
      </c>
      <c r="L21" s="114">
        <v>5</v>
      </c>
      <c r="M21" s="113">
        <f t="shared" si="3"/>
        <v>10.346973276448489</v>
      </c>
      <c r="N21" s="114">
        <v>20</v>
      </c>
      <c r="O21" s="114">
        <v>1</v>
      </c>
      <c r="P21" s="114">
        <v>1</v>
      </c>
      <c r="Q21" s="114">
        <v>0</v>
      </c>
      <c r="R21" s="114">
        <v>0</v>
      </c>
      <c r="S21" s="114">
        <v>5</v>
      </c>
      <c r="T21" s="115">
        <v>2.6903246209745036E-2</v>
      </c>
      <c r="U21" s="114">
        <v>10</v>
      </c>
      <c r="V21" s="115">
        <v>0</v>
      </c>
      <c r="W21" s="114">
        <v>0</v>
      </c>
      <c r="X21" s="116">
        <v>0</v>
      </c>
      <c r="Y21" s="117">
        <v>0</v>
      </c>
      <c r="Z21" s="118" t="e">
        <f>E21+#REF!+J21+L21+N21+Q21+S21-U21-W21-Y21</f>
        <v>#REF!</v>
      </c>
      <c r="AA21" s="113" t="e">
        <f t="shared" si="0"/>
        <v>#REF!</v>
      </c>
      <c r="AB21" s="119" t="s">
        <v>339</v>
      </c>
    </row>
    <row r="22" spans="2:28" ht="21.75" x14ac:dyDescent="0.25">
      <c r="B22" s="108">
        <v>16</v>
      </c>
      <c r="C22" s="109" t="s">
        <v>354</v>
      </c>
      <c r="D22" s="110">
        <v>24899.84</v>
      </c>
      <c r="E22" s="110">
        <v>24780.76</v>
      </c>
      <c r="F22" s="110">
        <f t="shared" si="4"/>
        <v>7980.5708299999969</v>
      </c>
      <c r="G22" s="110">
        <v>16800.189170000001</v>
      </c>
      <c r="H22" s="110">
        <f t="shared" si="1"/>
        <v>5600.0630566666669</v>
      </c>
      <c r="I22" s="111">
        <f t="shared" si="5"/>
        <v>0.42508588729182684</v>
      </c>
      <c r="J22" s="112">
        <v>0</v>
      </c>
      <c r="K22" s="113">
        <f t="shared" si="2"/>
        <v>99.521763995270646</v>
      </c>
      <c r="L22" s="114">
        <v>5</v>
      </c>
      <c r="M22" s="113">
        <f t="shared" si="3"/>
        <v>42.508588729182684</v>
      </c>
      <c r="N22" s="114">
        <v>20</v>
      </c>
      <c r="O22" s="114">
        <v>1</v>
      </c>
      <c r="P22" s="114">
        <v>0</v>
      </c>
      <c r="Q22" s="114">
        <v>15</v>
      </c>
      <c r="R22" s="114">
        <v>0</v>
      </c>
      <c r="S22" s="114">
        <v>5</v>
      </c>
      <c r="T22" s="115">
        <v>1.0638026163305473E-2</v>
      </c>
      <c r="U22" s="114">
        <v>0</v>
      </c>
      <c r="V22" s="115">
        <v>0</v>
      </c>
      <c r="W22" s="114">
        <v>0</v>
      </c>
      <c r="X22" s="116">
        <v>0</v>
      </c>
      <c r="Y22" s="117">
        <v>0</v>
      </c>
      <c r="Z22" s="118" t="e">
        <f>E22+#REF!+J22+L22+N22+Q22+S22-U22-W22-Y22</f>
        <v>#REF!</v>
      </c>
      <c r="AA22" s="113" t="e">
        <f t="shared" si="0"/>
        <v>#REF!</v>
      </c>
      <c r="AB22" s="119" t="s">
        <v>337</v>
      </c>
    </row>
    <row r="23" spans="2:28" ht="21.75" x14ac:dyDescent="0.25">
      <c r="B23" s="108">
        <v>17</v>
      </c>
      <c r="C23" s="109" t="s">
        <v>355</v>
      </c>
      <c r="D23" s="110">
        <v>17959.93</v>
      </c>
      <c r="E23" s="110">
        <v>17951.91</v>
      </c>
      <c r="F23" s="110">
        <f t="shared" si="4"/>
        <v>7093.5709900000002</v>
      </c>
      <c r="G23" s="110">
        <v>10858.33901</v>
      </c>
      <c r="H23" s="110">
        <f t="shared" si="1"/>
        <v>3619.4463366666664</v>
      </c>
      <c r="I23" s="111">
        <f t="shared" si="5"/>
        <v>0.95984974777463705</v>
      </c>
      <c r="J23" s="112">
        <v>0</v>
      </c>
      <c r="K23" s="113">
        <f t="shared" si="2"/>
        <v>99.955345037536333</v>
      </c>
      <c r="L23" s="114">
        <v>5</v>
      </c>
      <c r="M23" s="121">
        <f t="shared" si="3"/>
        <v>95.984974777463705</v>
      </c>
      <c r="N23" s="122">
        <v>0</v>
      </c>
      <c r="O23" s="114">
        <v>0</v>
      </c>
      <c r="P23" s="114">
        <v>0</v>
      </c>
      <c r="Q23" s="114">
        <v>15</v>
      </c>
      <c r="R23" s="114">
        <v>0</v>
      </c>
      <c r="S23" s="114">
        <v>5</v>
      </c>
      <c r="T23" s="115">
        <v>1.9E-2</v>
      </c>
      <c r="U23" s="114">
        <v>0</v>
      </c>
      <c r="V23" s="115">
        <v>7.5751048951048948E-3</v>
      </c>
      <c r="W23" s="114">
        <v>0</v>
      </c>
      <c r="X23" s="116">
        <v>0</v>
      </c>
      <c r="Y23" s="117">
        <v>0</v>
      </c>
      <c r="Z23" s="118" t="e">
        <f>E23+#REF!+J23+L23+N23+Q23+S23-U23-W23-Y23</f>
        <v>#REF!</v>
      </c>
      <c r="AA23" s="113" t="e">
        <f t="shared" si="0"/>
        <v>#REF!</v>
      </c>
      <c r="AB23" s="119" t="s">
        <v>337</v>
      </c>
    </row>
    <row r="24" spans="2:28" ht="21.75" x14ac:dyDescent="0.25">
      <c r="B24" s="108">
        <v>18</v>
      </c>
      <c r="C24" s="109" t="s">
        <v>356</v>
      </c>
      <c r="D24" s="110">
        <v>47227.95</v>
      </c>
      <c r="E24" s="110">
        <v>47101.21</v>
      </c>
      <c r="F24" s="110">
        <f t="shared" si="4"/>
        <v>14958.40151</v>
      </c>
      <c r="G24" s="110">
        <v>32142.808489999999</v>
      </c>
      <c r="H24" s="110">
        <f t="shared" si="1"/>
        <v>10714.269496666666</v>
      </c>
      <c r="I24" s="111">
        <f t="shared" si="5"/>
        <v>0.39611958749532411</v>
      </c>
      <c r="J24" s="112">
        <v>0</v>
      </c>
      <c r="K24" s="113">
        <f t="shared" si="2"/>
        <v>99.731641962016141</v>
      </c>
      <c r="L24" s="114">
        <v>5</v>
      </c>
      <c r="M24" s="113">
        <f t="shared" si="3"/>
        <v>39.611958749532413</v>
      </c>
      <c r="N24" s="114">
        <v>20</v>
      </c>
      <c r="O24" s="114">
        <v>0</v>
      </c>
      <c r="P24" s="114">
        <v>0</v>
      </c>
      <c r="Q24" s="114">
        <v>15</v>
      </c>
      <c r="R24" s="114">
        <v>0</v>
      </c>
      <c r="S24" s="114">
        <v>5</v>
      </c>
      <c r="T24" s="115">
        <v>1.9386172342042238E-2</v>
      </c>
      <c r="U24" s="114">
        <v>0</v>
      </c>
      <c r="V24" s="115">
        <v>4.3447047112418792E-2</v>
      </c>
      <c r="W24" s="114">
        <v>10</v>
      </c>
      <c r="X24" s="116">
        <v>0</v>
      </c>
      <c r="Y24" s="117">
        <v>0</v>
      </c>
      <c r="Z24" s="118" t="e">
        <f>E24+#REF!+J24+L24+N24+Q24+S24-U24-W24-Y24</f>
        <v>#REF!</v>
      </c>
      <c r="AA24" s="113" t="e">
        <f t="shared" si="0"/>
        <v>#REF!</v>
      </c>
      <c r="AB24" s="119" t="s">
        <v>339</v>
      </c>
    </row>
    <row r="25" spans="2:28" ht="21.75" x14ac:dyDescent="0.25">
      <c r="B25" s="108">
        <v>19</v>
      </c>
      <c r="C25" s="109" t="s">
        <v>357</v>
      </c>
      <c r="D25" s="110">
        <v>42694.07</v>
      </c>
      <c r="E25" s="110">
        <v>42596.4</v>
      </c>
      <c r="F25" s="110">
        <f t="shared" si="4"/>
        <v>14063.657170000002</v>
      </c>
      <c r="G25" s="110">
        <v>28532.742829999999</v>
      </c>
      <c r="H25" s="110">
        <f t="shared" si="1"/>
        <v>9510.9142766666664</v>
      </c>
      <c r="I25" s="111">
        <f t="shared" si="5"/>
        <v>0.4786861452954822</v>
      </c>
      <c r="J25" s="112">
        <v>0</v>
      </c>
      <c r="K25" s="113">
        <f t="shared" si="2"/>
        <v>99.771232866765814</v>
      </c>
      <c r="L25" s="114">
        <v>5</v>
      </c>
      <c r="M25" s="113">
        <f t="shared" si="3"/>
        <v>47.868614529548218</v>
      </c>
      <c r="N25" s="114">
        <v>20</v>
      </c>
      <c r="O25" s="114">
        <v>0</v>
      </c>
      <c r="P25" s="114">
        <v>0</v>
      </c>
      <c r="Q25" s="114">
        <v>15</v>
      </c>
      <c r="R25" s="114">
        <v>0</v>
      </c>
      <c r="S25" s="114">
        <v>5</v>
      </c>
      <c r="T25" s="115">
        <v>1.0097838884610846E-3</v>
      </c>
      <c r="U25" s="114">
        <v>0</v>
      </c>
      <c r="V25" s="115">
        <v>7.2174804623176131E-3</v>
      </c>
      <c r="W25" s="114">
        <v>0</v>
      </c>
      <c r="X25" s="116">
        <v>0</v>
      </c>
      <c r="Y25" s="117">
        <v>0</v>
      </c>
      <c r="Z25" s="118" t="e">
        <f>E25+#REF!+J25+L25+N25+Q25+S25-U25-W25-Y25</f>
        <v>#REF!</v>
      </c>
      <c r="AA25" s="113" t="e">
        <f t="shared" si="0"/>
        <v>#REF!</v>
      </c>
      <c r="AB25" s="119" t="s">
        <v>339</v>
      </c>
    </row>
    <row r="26" spans="2:28" ht="21.75" x14ac:dyDescent="0.25">
      <c r="B26" s="108">
        <v>20</v>
      </c>
      <c r="C26" s="109" t="s">
        <v>358</v>
      </c>
      <c r="D26" s="110">
        <v>26989.82</v>
      </c>
      <c r="E26" s="110">
        <v>26985.83</v>
      </c>
      <c r="F26" s="110">
        <f t="shared" si="4"/>
        <v>8387.9440600000016</v>
      </c>
      <c r="G26" s="110">
        <v>18597.88594</v>
      </c>
      <c r="H26" s="110">
        <f t="shared" si="1"/>
        <v>6199.2953133333331</v>
      </c>
      <c r="I26" s="111">
        <f t="shared" si="5"/>
        <v>0.35304798949638067</v>
      </c>
      <c r="J26" s="112">
        <v>0</v>
      </c>
      <c r="K26" s="113">
        <f t="shared" si="2"/>
        <v>99.985216648351141</v>
      </c>
      <c r="L26" s="114">
        <v>5</v>
      </c>
      <c r="M26" s="113">
        <f t="shared" si="3"/>
        <v>35.304798949638069</v>
      </c>
      <c r="N26" s="114">
        <v>20</v>
      </c>
      <c r="O26" s="114">
        <v>0</v>
      </c>
      <c r="P26" s="114">
        <v>0</v>
      </c>
      <c r="Q26" s="114">
        <v>15</v>
      </c>
      <c r="R26" s="114">
        <v>0</v>
      </c>
      <c r="S26" s="114">
        <v>5</v>
      </c>
      <c r="T26" s="115">
        <v>4.5329291026132753E-3</v>
      </c>
      <c r="U26" s="114">
        <v>0</v>
      </c>
      <c r="V26" s="115">
        <v>0</v>
      </c>
      <c r="W26" s="114">
        <v>0</v>
      </c>
      <c r="X26" s="116">
        <v>0</v>
      </c>
      <c r="Y26" s="117">
        <v>0</v>
      </c>
      <c r="Z26" s="118" t="e">
        <f>E26+#REF!+J26+L26+N26+Q26+S26-U26-W26-Y26</f>
        <v>#REF!</v>
      </c>
      <c r="AA26" s="113" t="e">
        <f t="shared" si="0"/>
        <v>#REF!</v>
      </c>
      <c r="AB26" s="119" t="s">
        <v>337</v>
      </c>
    </row>
    <row r="27" spans="2:28" ht="21.75" x14ac:dyDescent="0.25">
      <c r="B27" s="108">
        <v>21</v>
      </c>
      <c r="C27" s="109" t="s">
        <v>359</v>
      </c>
      <c r="D27" s="110">
        <v>20875.77</v>
      </c>
      <c r="E27" s="110">
        <v>20866.810000000001</v>
      </c>
      <c r="F27" s="110">
        <f t="shared" si="4"/>
        <v>6616.0980200000013</v>
      </c>
      <c r="G27" s="110">
        <v>14250.71198</v>
      </c>
      <c r="H27" s="110">
        <f t="shared" si="1"/>
        <v>4750.2373266666664</v>
      </c>
      <c r="I27" s="111">
        <f t="shared" si="5"/>
        <v>0.39279315221975353</v>
      </c>
      <c r="J27" s="112">
        <v>0</v>
      </c>
      <c r="K27" s="113">
        <f t="shared" si="2"/>
        <v>99.95707942748939</v>
      </c>
      <c r="L27" s="114">
        <v>5</v>
      </c>
      <c r="M27" s="113">
        <f t="shared" si="3"/>
        <v>39.279315221975352</v>
      </c>
      <c r="N27" s="114">
        <v>20</v>
      </c>
      <c r="O27" s="114">
        <v>2</v>
      </c>
      <c r="P27" s="114">
        <v>2</v>
      </c>
      <c r="Q27" s="114">
        <v>0</v>
      </c>
      <c r="R27" s="114">
        <v>0</v>
      </c>
      <c r="S27" s="114">
        <v>5</v>
      </c>
      <c r="T27" s="115">
        <v>1.0765154478966889E-2</v>
      </c>
      <c r="U27" s="114">
        <v>0</v>
      </c>
      <c r="V27" s="115">
        <v>6.5744710656647169E-3</v>
      </c>
      <c r="W27" s="114">
        <v>0</v>
      </c>
      <c r="X27" s="116">
        <v>0</v>
      </c>
      <c r="Y27" s="117">
        <v>0</v>
      </c>
      <c r="Z27" s="118" t="e">
        <f>E27+#REF!+J27+L27+N27+Q27+S27-U27-W27-Y27</f>
        <v>#REF!</v>
      </c>
      <c r="AA27" s="113" t="e">
        <f t="shared" si="0"/>
        <v>#REF!</v>
      </c>
      <c r="AB27" s="119" t="s">
        <v>360</v>
      </c>
    </row>
    <row r="28" spans="2:28" ht="21.75" x14ac:dyDescent="0.25">
      <c r="B28" s="108">
        <v>22</v>
      </c>
      <c r="C28" s="109" t="s">
        <v>361</v>
      </c>
      <c r="D28" s="110">
        <v>20754.14</v>
      </c>
      <c r="E28" s="110">
        <v>20741.72</v>
      </c>
      <c r="F28" s="110">
        <f t="shared" si="4"/>
        <v>5411.0103100000015</v>
      </c>
      <c r="G28" s="110">
        <v>15330.70969</v>
      </c>
      <c r="H28" s="110">
        <f t="shared" si="1"/>
        <v>5110.2365633333329</v>
      </c>
      <c r="I28" s="111">
        <f t="shared" si="5"/>
        <v>5.8857108264764597E-2</v>
      </c>
      <c r="J28" s="112">
        <v>10</v>
      </c>
      <c r="K28" s="113">
        <f t="shared" si="2"/>
        <v>99.940156518169402</v>
      </c>
      <c r="L28" s="114">
        <v>5</v>
      </c>
      <c r="M28" s="113">
        <f t="shared" si="3"/>
        <v>5.8857108264764602</v>
      </c>
      <c r="N28" s="114">
        <v>20</v>
      </c>
      <c r="O28" s="114">
        <v>2</v>
      </c>
      <c r="P28" s="114">
        <v>0</v>
      </c>
      <c r="Q28" s="114">
        <v>5</v>
      </c>
      <c r="R28" s="114">
        <v>0</v>
      </c>
      <c r="S28" s="114">
        <v>5</v>
      </c>
      <c r="T28" s="115">
        <v>0.03</v>
      </c>
      <c r="U28" s="114">
        <v>10</v>
      </c>
      <c r="V28" s="115">
        <v>1.1146357708362944E-2</v>
      </c>
      <c r="W28" s="114">
        <v>0</v>
      </c>
      <c r="X28" s="116">
        <v>0</v>
      </c>
      <c r="Y28" s="117">
        <v>0</v>
      </c>
      <c r="Z28" s="118" t="e">
        <f>E28+#REF!+J28+L28+N28+Q28+S28-U28-W28-Y28</f>
        <v>#REF!</v>
      </c>
      <c r="AA28" s="113" t="e">
        <f t="shared" si="0"/>
        <v>#REF!</v>
      </c>
      <c r="AB28" s="119" t="s">
        <v>339</v>
      </c>
    </row>
    <row r="29" spans="2:28" ht="21.75" x14ac:dyDescent="0.25">
      <c r="B29" s="108">
        <v>23</v>
      </c>
      <c r="C29" s="109" t="s">
        <v>362</v>
      </c>
      <c r="D29" s="110">
        <v>19604.11</v>
      </c>
      <c r="E29" s="110">
        <v>19597.490000000002</v>
      </c>
      <c r="F29" s="110">
        <f t="shared" si="4"/>
        <v>5072.369490000001</v>
      </c>
      <c r="G29" s="110">
        <v>14525.120510000001</v>
      </c>
      <c r="H29" s="110">
        <f t="shared" si="1"/>
        <v>4841.7068366666672</v>
      </c>
      <c r="I29" s="111">
        <f t="shared" si="5"/>
        <v>4.7640772379381878E-2</v>
      </c>
      <c r="J29" s="112">
        <v>10</v>
      </c>
      <c r="K29" s="113">
        <f t="shared" si="2"/>
        <v>99.966231570828782</v>
      </c>
      <c r="L29" s="114">
        <v>5</v>
      </c>
      <c r="M29" s="113">
        <f t="shared" si="3"/>
        <v>4.7640772379381877</v>
      </c>
      <c r="N29" s="114">
        <v>20</v>
      </c>
      <c r="O29" s="114">
        <v>1</v>
      </c>
      <c r="P29" s="114">
        <v>0</v>
      </c>
      <c r="Q29" s="114">
        <v>15</v>
      </c>
      <c r="R29" s="114">
        <v>0</v>
      </c>
      <c r="S29" s="114">
        <v>5</v>
      </c>
      <c r="T29" s="115">
        <v>1.9345111847161529E-5</v>
      </c>
      <c r="U29" s="114">
        <v>0</v>
      </c>
      <c r="V29" s="115">
        <v>3.9960046428588287E-3</v>
      </c>
      <c r="W29" s="114">
        <v>0</v>
      </c>
      <c r="X29" s="116">
        <v>0</v>
      </c>
      <c r="Y29" s="117">
        <v>0</v>
      </c>
      <c r="Z29" s="118" t="e">
        <f>E29+#REF!+J29+L29+N29+Q29+S29-U29-W29-Y29</f>
        <v>#REF!</v>
      </c>
      <c r="AA29" s="113" t="e">
        <f t="shared" si="0"/>
        <v>#REF!</v>
      </c>
      <c r="AB29" s="119" t="s">
        <v>337</v>
      </c>
    </row>
    <row r="30" spans="2:28" ht="21.75" x14ac:dyDescent="0.25">
      <c r="B30" s="108">
        <v>24</v>
      </c>
      <c r="C30" s="109" t="s">
        <v>363</v>
      </c>
      <c r="D30" s="110">
        <v>21629.33</v>
      </c>
      <c r="E30" s="110">
        <v>21628.61</v>
      </c>
      <c r="F30" s="110">
        <f t="shared" si="4"/>
        <v>6266.7792000000009</v>
      </c>
      <c r="G30" s="110">
        <v>15361.8308</v>
      </c>
      <c r="H30" s="110">
        <f t="shared" si="1"/>
        <v>5120.6102666666666</v>
      </c>
      <c r="I30" s="111">
        <f t="shared" si="5"/>
        <v>0.22383444035850225</v>
      </c>
      <c r="J30" s="112">
        <v>10</v>
      </c>
      <c r="K30" s="113">
        <f t="shared" si="2"/>
        <v>99.996671186763521</v>
      </c>
      <c r="L30" s="114">
        <v>5</v>
      </c>
      <c r="M30" s="113">
        <f t="shared" si="3"/>
        <v>22.383444035850225</v>
      </c>
      <c r="N30" s="114">
        <v>20</v>
      </c>
      <c r="O30" s="114">
        <v>0</v>
      </c>
      <c r="P30" s="114">
        <v>0</v>
      </c>
      <c r="Q30" s="114">
        <v>15</v>
      </c>
      <c r="R30" s="114">
        <v>0</v>
      </c>
      <c r="S30" s="114">
        <v>5</v>
      </c>
      <c r="T30" s="115">
        <v>4.8050706653472728E-3</v>
      </c>
      <c r="U30" s="114">
        <v>0</v>
      </c>
      <c r="V30" s="115">
        <v>6.5409947808405351E-3</v>
      </c>
      <c r="W30" s="114">
        <v>0</v>
      </c>
      <c r="X30" s="116">
        <v>0</v>
      </c>
      <c r="Y30" s="117">
        <v>0</v>
      </c>
      <c r="Z30" s="118" t="e">
        <f>E30+#REF!+J30+L30+N30+Q30+S30-U30-W30-Y30</f>
        <v>#REF!</v>
      </c>
      <c r="AA30" s="113" t="e">
        <f t="shared" si="0"/>
        <v>#REF!</v>
      </c>
      <c r="AB30" s="119" t="s">
        <v>337</v>
      </c>
    </row>
    <row r="31" spans="2:28" ht="32.25" x14ac:dyDescent="0.25">
      <c r="B31" s="108">
        <v>25</v>
      </c>
      <c r="C31" s="109" t="s">
        <v>364</v>
      </c>
      <c r="D31" s="110">
        <v>44376.75</v>
      </c>
      <c r="E31" s="110">
        <v>44215.28</v>
      </c>
      <c r="F31" s="110">
        <f t="shared" si="4"/>
        <v>13693.066429999999</v>
      </c>
      <c r="G31" s="110">
        <v>30522.21357</v>
      </c>
      <c r="H31" s="110">
        <f t="shared" si="1"/>
        <v>10174.071190000001</v>
      </c>
      <c r="I31" s="111">
        <f t="shared" si="5"/>
        <v>0.34587877107236931</v>
      </c>
      <c r="J31" s="112">
        <v>0</v>
      </c>
      <c r="K31" s="113">
        <f t="shared" si="2"/>
        <v>99.636138293137734</v>
      </c>
      <c r="L31" s="114">
        <v>5</v>
      </c>
      <c r="M31" s="113">
        <f t="shared" si="3"/>
        <v>34.587877107236928</v>
      </c>
      <c r="N31" s="114">
        <v>20</v>
      </c>
      <c r="O31" s="114">
        <v>1</v>
      </c>
      <c r="P31" s="114">
        <v>0</v>
      </c>
      <c r="Q31" s="114">
        <v>15</v>
      </c>
      <c r="R31" s="114">
        <v>0</v>
      </c>
      <c r="S31" s="114">
        <v>5</v>
      </c>
      <c r="T31" s="115">
        <v>1.8026186979370386E-2</v>
      </c>
      <c r="U31" s="114">
        <v>0</v>
      </c>
      <c r="V31" s="115">
        <v>9.9307389220863098E-3</v>
      </c>
      <c r="W31" s="114">
        <v>0</v>
      </c>
      <c r="X31" s="116">
        <v>0</v>
      </c>
      <c r="Y31" s="117">
        <v>0</v>
      </c>
      <c r="Z31" s="118" t="e">
        <f>E31+#REF!+J31+L31+N31+Q31+S31-U31-W31-Y31</f>
        <v>#REF!</v>
      </c>
      <c r="AA31" s="113" t="e">
        <f t="shared" si="0"/>
        <v>#REF!</v>
      </c>
      <c r="AB31" s="119" t="s">
        <v>339</v>
      </c>
    </row>
    <row r="32" spans="2:28" ht="21.75" x14ac:dyDescent="0.25">
      <c r="B32" s="108">
        <v>26</v>
      </c>
      <c r="C32" s="109" t="s">
        <v>365</v>
      </c>
      <c r="D32" s="110">
        <v>52904.88</v>
      </c>
      <c r="E32" s="110">
        <v>52893.95</v>
      </c>
      <c r="F32" s="110">
        <f t="shared" si="4"/>
        <v>15949.516409999997</v>
      </c>
      <c r="G32" s="110">
        <v>36944.433590000001</v>
      </c>
      <c r="H32" s="110">
        <f t="shared" si="1"/>
        <v>12314.811196666667</v>
      </c>
      <c r="I32" s="111">
        <f t="shared" si="5"/>
        <v>0.29514908148304858</v>
      </c>
      <c r="J32" s="112">
        <v>0</v>
      </c>
      <c r="K32" s="113">
        <f t="shared" si="2"/>
        <v>99.979340280140491</v>
      </c>
      <c r="L32" s="114">
        <v>5</v>
      </c>
      <c r="M32" s="113">
        <f t="shared" si="3"/>
        <v>29.514908148304858</v>
      </c>
      <c r="N32" s="114">
        <v>20</v>
      </c>
      <c r="O32" s="114">
        <v>1</v>
      </c>
      <c r="P32" s="114">
        <v>0</v>
      </c>
      <c r="Q32" s="114">
        <v>15</v>
      </c>
      <c r="R32" s="114">
        <v>0</v>
      </c>
      <c r="S32" s="114">
        <v>5</v>
      </c>
      <c r="T32" s="115">
        <v>3.5877432479594018E-2</v>
      </c>
      <c r="U32" s="114">
        <v>10</v>
      </c>
      <c r="V32" s="115">
        <v>5.2586450833175041E-3</v>
      </c>
      <c r="W32" s="114">
        <v>0</v>
      </c>
      <c r="X32" s="116">
        <v>0</v>
      </c>
      <c r="Y32" s="117">
        <v>0</v>
      </c>
      <c r="Z32" s="118" t="e">
        <f>E32+#REF!+J32+L32+N32+Q32+S32-U32-W32-Y32</f>
        <v>#REF!</v>
      </c>
      <c r="AA32" s="113" t="e">
        <f t="shared" si="0"/>
        <v>#REF!</v>
      </c>
      <c r="AB32" s="119" t="s">
        <v>339</v>
      </c>
    </row>
    <row r="33" spans="2:28" ht="21.75" x14ac:dyDescent="0.25">
      <c r="B33" s="108">
        <v>27</v>
      </c>
      <c r="C33" s="109" t="s">
        <v>366</v>
      </c>
      <c r="D33" s="110">
        <v>41277.1</v>
      </c>
      <c r="E33" s="110">
        <v>41255.49</v>
      </c>
      <c r="F33" s="110">
        <f t="shared" si="4"/>
        <v>11851.609979999997</v>
      </c>
      <c r="G33" s="110">
        <v>29403.880020000001</v>
      </c>
      <c r="H33" s="110">
        <f t="shared" si="1"/>
        <v>9801.2933400000002</v>
      </c>
      <c r="I33" s="111">
        <f t="shared" si="5"/>
        <v>0.20918837635768558</v>
      </c>
      <c r="J33" s="112">
        <v>10</v>
      </c>
      <c r="K33" s="113">
        <f t="shared" si="2"/>
        <v>99.947646515864733</v>
      </c>
      <c r="L33" s="114">
        <v>5</v>
      </c>
      <c r="M33" s="113">
        <f t="shared" si="3"/>
        <v>20.918837635768558</v>
      </c>
      <c r="N33" s="114">
        <v>20</v>
      </c>
      <c r="O33" s="114">
        <v>1</v>
      </c>
      <c r="P33" s="114">
        <v>1</v>
      </c>
      <c r="Q33" s="114">
        <v>0</v>
      </c>
      <c r="R33" s="114">
        <v>0</v>
      </c>
      <c r="S33" s="114">
        <v>5</v>
      </c>
      <c r="T33" s="115">
        <v>8.6347965153534215E-3</v>
      </c>
      <c r="U33" s="114">
        <v>0</v>
      </c>
      <c r="V33" s="115">
        <v>0</v>
      </c>
      <c r="W33" s="114">
        <v>0</v>
      </c>
      <c r="X33" s="116">
        <v>0</v>
      </c>
      <c r="Y33" s="117">
        <v>0</v>
      </c>
      <c r="Z33" s="118" t="e">
        <f>E33+#REF!+J33+L33+N33+Q33+S33-U33-W33-Y33</f>
        <v>#REF!</v>
      </c>
      <c r="AA33" s="113" t="e">
        <f t="shared" si="0"/>
        <v>#REF!</v>
      </c>
      <c r="AB33" s="119" t="s">
        <v>339</v>
      </c>
    </row>
    <row r="34" spans="2:28" ht="21.75" x14ac:dyDescent="0.25">
      <c r="B34" s="108">
        <v>28</v>
      </c>
      <c r="C34" s="109" t="s">
        <v>367</v>
      </c>
      <c r="D34" s="110">
        <v>35175.449999999997</v>
      </c>
      <c r="E34" s="110">
        <v>35170.94</v>
      </c>
      <c r="F34" s="110">
        <f t="shared" si="4"/>
        <v>10448.940000000002</v>
      </c>
      <c r="G34" s="110">
        <v>24722</v>
      </c>
      <c r="H34" s="110">
        <f t="shared" si="1"/>
        <v>8240.6666666666661</v>
      </c>
      <c r="I34" s="111">
        <f t="shared" si="5"/>
        <v>0.26797265593398628</v>
      </c>
      <c r="J34" s="112">
        <v>0</v>
      </c>
      <c r="K34" s="113">
        <f t="shared" si="2"/>
        <v>99.987178557772552</v>
      </c>
      <c r="L34" s="114">
        <v>5</v>
      </c>
      <c r="M34" s="113">
        <f t="shared" si="3"/>
        <v>26.797265593398627</v>
      </c>
      <c r="N34" s="114">
        <v>20</v>
      </c>
      <c r="O34" s="114">
        <v>0</v>
      </c>
      <c r="P34" s="114">
        <v>0</v>
      </c>
      <c r="Q34" s="114">
        <v>15</v>
      </c>
      <c r="R34" s="114">
        <v>0</v>
      </c>
      <c r="S34" s="114">
        <v>5</v>
      </c>
      <c r="T34" s="115">
        <v>1.2543300079440325E-3</v>
      </c>
      <c r="U34" s="114">
        <v>0</v>
      </c>
      <c r="V34" s="115">
        <v>1.3327256334405345E-3</v>
      </c>
      <c r="W34" s="114">
        <v>0</v>
      </c>
      <c r="X34" s="116">
        <v>0</v>
      </c>
      <c r="Y34" s="117">
        <v>0</v>
      </c>
      <c r="Z34" s="118" t="e">
        <f>E34+#REF!+J34+L34+N34+Q34+S34-U34-W34-Y34</f>
        <v>#REF!</v>
      </c>
      <c r="AA34" s="113" t="e">
        <f t="shared" si="0"/>
        <v>#REF!</v>
      </c>
      <c r="AB34" s="119" t="s">
        <v>337</v>
      </c>
    </row>
    <row r="35" spans="2:28" ht="21.75" x14ac:dyDescent="0.25">
      <c r="B35" s="108">
        <v>29</v>
      </c>
      <c r="C35" s="109" t="s">
        <v>368</v>
      </c>
      <c r="D35" s="110">
        <v>19649.599999999999</v>
      </c>
      <c r="E35" s="110">
        <v>19647.43</v>
      </c>
      <c r="F35" s="110">
        <f t="shared" si="4"/>
        <v>5620.4686799999999</v>
      </c>
      <c r="G35" s="110">
        <v>14026.96132</v>
      </c>
      <c r="H35" s="110">
        <f t="shared" si="1"/>
        <v>4675.6537733333334</v>
      </c>
      <c r="I35" s="111">
        <f t="shared" si="5"/>
        <v>0.20207118671943408</v>
      </c>
      <c r="J35" s="112">
        <v>10</v>
      </c>
      <c r="K35" s="113">
        <f t="shared" si="2"/>
        <v>99.988956518198862</v>
      </c>
      <c r="L35" s="114">
        <v>5</v>
      </c>
      <c r="M35" s="113">
        <f t="shared" si="3"/>
        <v>20.207118671943409</v>
      </c>
      <c r="N35" s="114">
        <v>20</v>
      </c>
      <c r="O35" s="114">
        <v>0</v>
      </c>
      <c r="P35" s="114">
        <v>0</v>
      </c>
      <c r="Q35" s="114">
        <v>15</v>
      </c>
      <c r="R35" s="114">
        <v>0</v>
      </c>
      <c r="S35" s="114">
        <v>5</v>
      </c>
      <c r="T35" s="115">
        <v>2.0772765706006369E-3</v>
      </c>
      <c r="U35" s="114">
        <v>0</v>
      </c>
      <c r="V35" s="115">
        <v>8.5916169532934406E-3</v>
      </c>
      <c r="W35" s="114">
        <v>0</v>
      </c>
      <c r="X35" s="116">
        <v>0</v>
      </c>
      <c r="Y35" s="117">
        <v>0</v>
      </c>
      <c r="Z35" s="118" t="e">
        <f>E35+#REF!+J35+L35+N35+Q35+S35-U35-W35-Y35</f>
        <v>#REF!</v>
      </c>
      <c r="AA35" s="113" t="e">
        <f t="shared" si="0"/>
        <v>#REF!</v>
      </c>
      <c r="AB35" s="119" t="s">
        <v>337</v>
      </c>
    </row>
    <row r="36" spans="2:28" ht="21.75" x14ac:dyDescent="0.25">
      <c r="B36" s="108">
        <v>30</v>
      </c>
      <c r="C36" s="109" t="s">
        <v>369</v>
      </c>
      <c r="D36" s="110">
        <v>24406.61</v>
      </c>
      <c r="E36" s="110">
        <v>24405.06</v>
      </c>
      <c r="F36" s="110">
        <f t="shared" si="4"/>
        <v>7994.3781400000007</v>
      </c>
      <c r="G36" s="110">
        <v>16410.681860000001</v>
      </c>
      <c r="H36" s="110">
        <f t="shared" si="1"/>
        <v>5470.2272866666672</v>
      </c>
      <c r="I36" s="111">
        <f t="shared" si="5"/>
        <v>0.4614343647997573</v>
      </c>
      <c r="J36" s="112">
        <v>0</v>
      </c>
      <c r="K36" s="113">
        <f t="shared" si="2"/>
        <v>99.993649261409104</v>
      </c>
      <c r="L36" s="114">
        <v>5</v>
      </c>
      <c r="M36" s="113">
        <f t="shared" si="3"/>
        <v>46.143436479975733</v>
      </c>
      <c r="N36" s="114">
        <v>20</v>
      </c>
      <c r="O36" s="114">
        <v>0</v>
      </c>
      <c r="P36" s="114">
        <v>0</v>
      </c>
      <c r="Q36" s="114">
        <v>15</v>
      </c>
      <c r="R36" s="114">
        <v>0</v>
      </c>
      <c r="S36" s="114">
        <v>5</v>
      </c>
      <c r="T36" s="115">
        <v>7.6645921881424877E-4</v>
      </c>
      <c r="U36" s="114">
        <v>0</v>
      </c>
      <c r="V36" s="115">
        <v>7.5676015956306145E-3</v>
      </c>
      <c r="W36" s="114">
        <v>0</v>
      </c>
      <c r="X36" s="116">
        <v>0</v>
      </c>
      <c r="Y36" s="117">
        <v>0</v>
      </c>
      <c r="Z36" s="118" t="e">
        <f>E36+#REF!+J36+L36+N36+Q36+S36-U36-W36-Y36</f>
        <v>#REF!</v>
      </c>
      <c r="AA36" s="113" t="e">
        <f t="shared" si="0"/>
        <v>#REF!</v>
      </c>
      <c r="AB36" s="119" t="s">
        <v>337</v>
      </c>
    </row>
    <row r="37" spans="2:28" ht="21.75" x14ac:dyDescent="0.25">
      <c r="B37" s="108">
        <v>31</v>
      </c>
      <c r="C37" s="109" t="s">
        <v>370</v>
      </c>
      <c r="D37" s="110">
        <v>55831.1</v>
      </c>
      <c r="E37" s="110">
        <v>55807.78</v>
      </c>
      <c r="F37" s="110">
        <f t="shared" si="4"/>
        <v>16238.562010000001</v>
      </c>
      <c r="G37" s="110">
        <v>39569.217989999997</v>
      </c>
      <c r="H37" s="110">
        <f t="shared" si="1"/>
        <v>13189.739329999999</v>
      </c>
      <c r="I37" s="111">
        <f t="shared" si="5"/>
        <v>0.23115109432568318</v>
      </c>
      <c r="J37" s="112">
        <v>10</v>
      </c>
      <c r="K37" s="113">
        <f t="shared" si="2"/>
        <v>99.958231165067488</v>
      </c>
      <c r="L37" s="114">
        <v>5</v>
      </c>
      <c r="M37" s="113">
        <f t="shared" si="3"/>
        <v>23.115109432568318</v>
      </c>
      <c r="N37" s="114">
        <v>20</v>
      </c>
      <c r="O37" s="114">
        <v>1</v>
      </c>
      <c r="P37" s="114">
        <v>1</v>
      </c>
      <c r="Q37" s="114">
        <v>0</v>
      </c>
      <c r="R37" s="114">
        <v>0</v>
      </c>
      <c r="S37" s="114">
        <v>5</v>
      </c>
      <c r="T37" s="115">
        <v>0</v>
      </c>
      <c r="U37" s="114">
        <v>0</v>
      </c>
      <c r="V37" s="115">
        <v>9.0997393512273956E-4</v>
      </c>
      <c r="W37" s="114">
        <v>0</v>
      </c>
      <c r="X37" s="116">
        <v>1</v>
      </c>
      <c r="Y37" s="117">
        <v>10</v>
      </c>
      <c r="Z37" s="118" t="e">
        <f>E37+#REF!+J37+L37+N37+Q37+S37-U37-W37-Y37</f>
        <v>#REF!</v>
      </c>
      <c r="AA37" s="113" t="e">
        <f t="shared" si="0"/>
        <v>#REF!</v>
      </c>
      <c r="AB37" s="119" t="s">
        <v>339</v>
      </c>
    </row>
    <row r="38" spans="2:28" ht="21.75" x14ac:dyDescent="0.25">
      <c r="B38" s="108">
        <v>32</v>
      </c>
      <c r="C38" s="109" t="s">
        <v>371</v>
      </c>
      <c r="D38" s="110">
        <v>124643.19</v>
      </c>
      <c r="E38" s="110">
        <v>124374.02</v>
      </c>
      <c r="F38" s="110">
        <f t="shared" si="4"/>
        <v>35459.717000000004</v>
      </c>
      <c r="G38" s="110">
        <v>88914.303</v>
      </c>
      <c r="H38" s="110">
        <f t="shared" si="1"/>
        <v>29638.100999999999</v>
      </c>
      <c r="I38" s="111">
        <f t="shared" si="5"/>
        <v>0.1964233808367144</v>
      </c>
      <c r="J38" s="112">
        <v>10</v>
      </c>
      <c r="K38" s="113">
        <f t="shared" si="2"/>
        <v>99.784047568102196</v>
      </c>
      <c r="L38" s="114">
        <v>5</v>
      </c>
      <c r="M38" s="113">
        <f t="shared" si="3"/>
        <v>19.64233808367144</v>
      </c>
      <c r="N38" s="114">
        <v>20</v>
      </c>
      <c r="O38" s="114">
        <v>1</v>
      </c>
      <c r="P38" s="114">
        <v>0</v>
      </c>
      <c r="Q38" s="114">
        <v>15</v>
      </c>
      <c r="R38" s="120">
        <v>1</v>
      </c>
      <c r="S38" s="120">
        <v>0</v>
      </c>
      <c r="T38" s="115">
        <v>7.800639391821744E-2</v>
      </c>
      <c r="U38" s="114">
        <v>20</v>
      </c>
      <c r="V38" s="115">
        <v>5.8565387837735319E-3</v>
      </c>
      <c r="W38" s="114">
        <v>0</v>
      </c>
      <c r="X38" s="116">
        <v>0</v>
      </c>
      <c r="Y38" s="117">
        <v>0</v>
      </c>
      <c r="Z38" s="118" t="e">
        <f>E38+#REF!+J38+L38+N38+Q38+S38-U38-W38-Y38</f>
        <v>#REF!</v>
      </c>
      <c r="AA38" s="113" t="e">
        <f t="shared" si="0"/>
        <v>#REF!</v>
      </c>
      <c r="AB38" s="119" t="s">
        <v>360</v>
      </c>
    </row>
    <row r="39" spans="2:28" ht="21.75" x14ac:dyDescent="0.25">
      <c r="B39" s="108">
        <v>33</v>
      </c>
      <c r="C39" s="125" t="s">
        <v>372</v>
      </c>
      <c r="D39" s="110">
        <v>57067.4</v>
      </c>
      <c r="E39" s="110">
        <v>57043.76</v>
      </c>
      <c r="F39" s="110">
        <f t="shared" si="4"/>
        <v>15933.560000000005</v>
      </c>
      <c r="G39" s="110">
        <v>41110.199999999997</v>
      </c>
      <c r="H39" s="110">
        <f t="shared" si="1"/>
        <v>13703.4</v>
      </c>
      <c r="I39" s="111">
        <f t="shared" si="5"/>
        <v>0.16274501218675697</v>
      </c>
      <c r="J39" s="114">
        <v>10</v>
      </c>
      <c r="K39" s="113">
        <f t="shared" si="2"/>
        <v>99.958575298681922</v>
      </c>
      <c r="L39" s="114">
        <v>5</v>
      </c>
      <c r="M39" s="113">
        <f t="shared" si="3"/>
        <v>16.274501218675695</v>
      </c>
      <c r="N39" s="114">
        <v>20</v>
      </c>
      <c r="O39" s="114">
        <v>0</v>
      </c>
      <c r="P39" s="114">
        <v>0</v>
      </c>
      <c r="Q39" s="114">
        <v>15</v>
      </c>
      <c r="R39" s="114">
        <v>0</v>
      </c>
      <c r="S39" s="114">
        <v>5</v>
      </c>
      <c r="T39" s="115">
        <v>2.258118175449305E-2</v>
      </c>
      <c r="U39" s="114">
        <v>10</v>
      </c>
      <c r="V39" s="115">
        <v>0</v>
      </c>
      <c r="W39" s="114">
        <v>0</v>
      </c>
      <c r="X39" s="116">
        <v>0</v>
      </c>
      <c r="Y39" s="117">
        <v>0</v>
      </c>
      <c r="Z39" s="118" t="e">
        <f>E39+#REF!+J39+L39+N39+Q39+S39-U39-W39-Y39</f>
        <v>#REF!</v>
      </c>
      <c r="AA39" s="113" t="e">
        <f t="shared" si="0"/>
        <v>#REF!</v>
      </c>
      <c r="AB39" s="119" t="s">
        <v>339</v>
      </c>
    </row>
    <row r="40" spans="2:28" ht="21.75" x14ac:dyDescent="0.25">
      <c r="B40" s="108">
        <v>34</v>
      </c>
      <c r="C40" s="109" t="s">
        <v>373</v>
      </c>
      <c r="D40" s="110">
        <v>29841.97</v>
      </c>
      <c r="E40" s="110">
        <v>29749.95</v>
      </c>
      <c r="F40" s="110">
        <f t="shared" si="4"/>
        <v>8863.0558000000019</v>
      </c>
      <c r="G40" s="110">
        <v>20886.894199999999</v>
      </c>
      <c r="H40" s="110">
        <f t="shared" si="1"/>
        <v>6962.2980666666663</v>
      </c>
      <c r="I40" s="111">
        <f t="shared" si="5"/>
        <v>0.27300723340667887</v>
      </c>
      <c r="J40" s="112">
        <v>0</v>
      </c>
      <c r="K40" s="113">
        <f t="shared" si="2"/>
        <v>99.691642341306547</v>
      </c>
      <c r="L40" s="114">
        <v>5</v>
      </c>
      <c r="M40" s="113">
        <f t="shared" si="3"/>
        <v>27.300723340667886</v>
      </c>
      <c r="N40" s="114">
        <v>20</v>
      </c>
      <c r="O40" s="123">
        <v>0</v>
      </c>
      <c r="P40" s="114">
        <v>0</v>
      </c>
      <c r="Q40" s="114">
        <v>15</v>
      </c>
      <c r="R40" s="114">
        <v>0</v>
      </c>
      <c r="S40" s="114">
        <v>5</v>
      </c>
      <c r="T40" s="115">
        <v>7.7693424989580505E-3</v>
      </c>
      <c r="U40" s="114">
        <v>10</v>
      </c>
      <c r="V40" s="115">
        <v>0</v>
      </c>
      <c r="W40" s="114">
        <v>0</v>
      </c>
      <c r="X40" s="116">
        <v>0</v>
      </c>
      <c r="Y40" s="117">
        <v>0</v>
      </c>
      <c r="Z40" s="118" t="e">
        <f>E40+#REF!+J40+L40+N40+Q40+S40-U40-W40-Y40</f>
        <v>#REF!</v>
      </c>
      <c r="AA40" s="113" t="e">
        <f t="shared" si="0"/>
        <v>#REF!</v>
      </c>
      <c r="AB40" s="119" t="s">
        <v>339</v>
      </c>
    </row>
    <row r="41" spans="2:28" ht="21.75" x14ac:dyDescent="0.25">
      <c r="B41" s="108">
        <v>35</v>
      </c>
      <c r="C41" s="109" t="s">
        <v>374</v>
      </c>
      <c r="D41" s="110">
        <v>26319.4</v>
      </c>
      <c r="E41" s="110">
        <v>26308.77</v>
      </c>
      <c r="F41" s="110">
        <f t="shared" si="4"/>
        <v>8478.9818799999994</v>
      </c>
      <c r="G41" s="110">
        <v>17829.788120000001</v>
      </c>
      <c r="H41" s="110">
        <f t="shared" si="1"/>
        <v>5943.2627066666673</v>
      </c>
      <c r="I41" s="111">
        <f t="shared" si="5"/>
        <v>0.42665439817912965</v>
      </c>
      <c r="J41" s="112">
        <v>0</v>
      </c>
      <c r="K41" s="113">
        <f t="shared" si="2"/>
        <v>99.959611541296525</v>
      </c>
      <c r="L41" s="114">
        <v>5</v>
      </c>
      <c r="M41" s="113">
        <f t="shared" si="3"/>
        <v>42.665439817912961</v>
      </c>
      <c r="N41" s="114">
        <v>20</v>
      </c>
      <c r="O41" s="114">
        <v>0</v>
      </c>
      <c r="P41" s="114">
        <v>0</v>
      </c>
      <c r="Q41" s="114">
        <v>15</v>
      </c>
      <c r="R41" s="114">
        <v>0</v>
      </c>
      <c r="S41" s="114">
        <v>5</v>
      </c>
      <c r="T41" s="115">
        <v>7.5296382222132168E-4</v>
      </c>
      <c r="U41" s="114">
        <v>0</v>
      </c>
      <c r="V41" s="115">
        <v>0</v>
      </c>
      <c r="W41" s="114">
        <v>0</v>
      </c>
      <c r="X41" s="116">
        <v>0</v>
      </c>
      <c r="Y41" s="117">
        <v>0</v>
      </c>
      <c r="Z41" s="118" t="e">
        <f>E41+#REF!+J41+L41+N41+Q41+S41-U41-W41-Y41</f>
        <v>#REF!</v>
      </c>
      <c r="AA41" s="113" t="e">
        <f t="shared" si="0"/>
        <v>#REF!</v>
      </c>
      <c r="AB41" s="119" t="s">
        <v>337</v>
      </c>
    </row>
    <row r="42" spans="2:28" ht="21.75" x14ac:dyDescent="0.25">
      <c r="B42" s="108">
        <v>36</v>
      </c>
      <c r="C42" s="126" t="s">
        <v>375</v>
      </c>
      <c r="D42" s="110">
        <v>22888.83</v>
      </c>
      <c r="E42" s="110">
        <v>22869.7</v>
      </c>
      <c r="F42" s="110">
        <f t="shared" si="4"/>
        <v>7027.7359300000007</v>
      </c>
      <c r="G42" s="110">
        <v>15841.96407</v>
      </c>
      <c r="H42" s="110">
        <f t="shared" si="1"/>
        <v>5280.6546900000003</v>
      </c>
      <c r="I42" s="111">
        <f t="shared" si="5"/>
        <v>0.3308455755132893</v>
      </c>
      <c r="J42" s="112">
        <v>0</v>
      </c>
      <c r="K42" s="113">
        <f t="shared" si="2"/>
        <v>99.916422115066609</v>
      </c>
      <c r="L42" s="114">
        <v>5</v>
      </c>
      <c r="M42" s="113">
        <f t="shared" si="3"/>
        <v>33.084557551328928</v>
      </c>
      <c r="N42" s="114">
        <v>20</v>
      </c>
      <c r="O42" s="114">
        <v>1</v>
      </c>
      <c r="P42" s="114">
        <v>0</v>
      </c>
      <c r="Q42" s="114">
        <v>15</v>
      </c>
      <c r="R42" s="114">
        <v>0</v>
      </c>
      <c r="S42" s="114">
        <v>5</v>
      </c>
      <c r="T42" s="115">
        <v>0</v>
      </c>
      <c r="U42" s="114">
        <v>0</v>
      </c>
      <c r="V42" s="115">
        <v>2.6378197405298467E-2</v>
      </c>
      <c r="W42" s="114">
        <v>10</v>
      </c>
      <c r="X42" s="116">
        <v>0</v>
      </c>
      <c r="Y42" s="117">
        <v>0</v>
      </c>
      <c r="Z42" s="118" t="e">
        <f>E42+#REF!+J42+L42+N42+Q42+S42-U42-W42-Y42</f>
        <v>#REF!</v>
      </c>
      <c r="AA42" s="113" t="e">
        <f t="shared" si="0"/>
        <v>#REF!</v>
      </c>
      <c r="AB42" s="119" t="s">
        <v>339</v>
      </c>
    </row>
    <row r="43" spans="2:28" ht="21.75" x14ac:dyDescent="0.25">
      <c r="B43" s="108">
        <v>37</v>
      </c>
      <c r="C43" s="109" t="s">
        <v>376</v>
      </c>
      <c r="D43" s="110">
        <v>31807.24</v>
      </c>
      <c r="E43" s="110">
        <v>31750.58</v>
      </c>
      <c r="F43" s="110">
        <f t="shared" si="4"/>
        <v>9016.6257100000003</v>
      </c>
      <c r="G43" s="110">
        <v>22733.954290000001</v>
      </c>
      <c r="H43" s="110">
        <f t="shared" si="1"/>
        <v>7577.9847633333338</v>
      </c>
      <c r="I43" s="111">
        <f t="shared" si="5"/>
        <v>0.18984479272479435</v>
      </c>
      <c r="J43" s="112">
        <v>10</v>
      </c>
      <c r="K43" s="113">
        <f t="shared" si="2"/>
        <v>99.821864456016939</v>
      </c>
      <c r="L43" s="114">
        <v>5</v>
      </c>
      <c r="M43" s="113">
        <f t="shared" si="3"/>
        <v>18.984479272479433</v>
      </c>
      <c r="N43" s="114">
        <v>20</v>
      </c>
      <c r="O43" s="114">
        <v>1</v>
      </c>
      <c r="P43" s="114">
        <v>0</v>
      </c>
      <c r="Q43" s="114">
        <v>15</v>
      </c>
      <c r="R43" s="114">
        <v>0</v>
      </c>
      <c r="S43" s="114">
        <v>5</v>
      </c>
      <c r="T43" s="115">
        <v>3.9387823653074153E-2</v>
      </c>
      <c r="U43" s="114">
        <v>10</v>
      </c>
      <c r="V43" s="115">
        <v>0</v>
      </c>
      <c r="W43" s="114">
        <v>0</v>
      </c>
      <c r="X43" s="116">
        <v>0</v>
      </c>
      <c r="Y43" s="117">
        <v>0</v>
      </c>
      <c r="Z43" s="118" t="e">
        <f>E43+#REF!+J43+L43+N43+Q43+S43-U43-W43-Y43</f>
        <v>#REF!</v>
      </c>
      <c r="AA43" s="113" t="e">
        <f t="shared" si="0"/>
        <v>#REF!</v>
      </c>
      <c r="AB43" s="119" t="s">
        <v>339</v>
      </c>
    </row>
    <row r="44" spans="2:28" ht="21.75" x14ac:dyDescent="0.25">
      <c r="B44" s="108">
        <v>38</v>
      </c>
      <c r="C44" s="109" t="s">
        <v>377</v>
      </c>
      <c r="D44" s="110">
        <v>35740</v>
      </c>
      <c r="E44" s="110">
        <v>35656.46</v>
      </c>
      <c r="F44" s="110">
        <f t="shared" si="4"/>
        <v>8742.3801700000004</v>
      </c>
      <c r="G44" s="110">
        <v>26914.079829999999</v>
      </c>
      <c r="H44" s="110">
        <f t="shared" si="1"/>
        <v>8971.3599433333329</v>
      </c>
      <c r="I44" s="111">
        <f t="shared" si="5"/>
        <v>-2.5523418386917882E-2</v>
      </c>
      <c r="J44" s="112">
        <v>10</v>
      </c>
      <c r="K44" s="113">
        <f t="shared" si="2"/>
        <v>99.766256295467272</v>
      </c>
      <c r="L44" s="114">
        <v>5</v>
      </c>
      <c r="M44" s="113">
        <f t="shared" si="3"/>
        <v>-2.5523418386917882</v>
      </c>
      <c r="N44" s="114">
        <v>20</v>
      </c>
      <c r="O44" s="114">
        <v>0</v>
      </c>
      <c r="P44" s="114">
        <v>0</v>
      </c>
      <c r="Q44" s="114">
        <v>15</v>
      </c>
      <c r="R44" s="114">
        <v>0</v>
      </c>
      <c r="S44" s="114">
        <v>5</v>
      </c>
      <c r="T44" s="115">
        <v>4.7406355024303326E-3</v>
      </c>
      <c r="U44" s="114">
        <v>0</v>
      </c>
      <c r="V44" s="115">
        <v>4.6747822913170939E-19</v>
      </c>
      <c r="W44" s="114">
        <v>0</v>
      </c>
      <c r="X44" s="116">
        <v>0</v>
      </c>
      <c r="Y44" s="117">
        <v>0</v>
      </c>
      <c r="Z44" s="118" t="e">
        <f>E44+#REF!+J44+L44+N44+Q44+S44-U44-W44-Y44</f>
        <v>#REF!</v>
      </c>
      <c r="AA44" s="113" t="e">
        <f t="shared" si="0"/>
        <v>#REF!</v>
      </c>
      <c r="AB44" s="119" t="s">
        <v>337</v>
      </c>
    </row>
    <row r="45" spans="2:28" ht="32.25" x14ac:dyDescent="0.25">
      <c r="B45" s="108">
        <v>39</v>
      </c>
      <c r="C45" s="109" t="s">
        <v>378</v>
      </c>
      <c r="D45" s="110">
        <v>25041.62</v>
      </c>
      <c r="E45" s="110">
        <v>24993.74</v>
      </c>
      <c r="F45" s="110">
        <f t="shared" si="4"/>
        <v>11775.852280000001</v>
      </c>
      <c r="G45" s="110">
        <v>13217.887720000001</v>
      </c>
      <c r="H45" s="110">
        <f t="shared" si="1"/>
        <v>4405.9625733333332</v>
      </c>
      <c r="I45" s="111">
        <f t="shared" si="5"/>
        <v>1.6727081957691197</v>
      </c>
      <c r="J45" s="112">
        <v>0</v>
      </c>
      <c r="K45" s="113">
        <f t="shared" si="2"/>
        <v>99.808798312569238</v>
      </c>
      <c r="L45" s="114">
        <v>5</v>
      </c>
      <c r="M45" s="121">
        <f t="shared" si="3"/>
        <v>167.27081957691198</v>
      </c>
      <c r="N45" s="122">
        <v>0</v>
      </c>
      <c r="O45" s="114">
        <v>3</v>
      </c>
      <c r="P45" s="114">
        <v>0</v>
      </c>
      <c r="Q45" s="114">
        <v>0</v>
      </c>
      <c r="R45" s="114">
        <v>0</v>
      </c>
      <c r="S45" s="114">
        <v>5</v>
      </c>
      <c r="T45" s="115">
        <v>0</v>
      </c>
      <c r="U45" s="114">
        <v>0</v>
      </c>
      <c r="V45" s="115">
        <v>0</v>
      </c>
      <c r="W45" s="114">
        <v>0</v>
      </c>
      <c r="X45" s="116">
        <v>0</v>
      </c>
      <c r="Y45" s="117">
        <v>0</v>
      </c>
      <c r="Z45" s="118" t="e">
        <f>E45+#REF!+J45+L45+N45+Q45+S45-U45-W45-Y45</f>
        <v>#REF!</v>
      </c>
      <c r="AA45" s="113" t="e">
        <f t="shared" si="0"/>
        <v>#REF!</v>
      </c>
      <c r="AB45" s="119" t="s">
        <v>360</v>
      </c>
    </row>
    <row r="46" spans="2:28" ht="21.75" x14ac:dyDescent="0.25">
      <c r="B46" s="108">
        <v>40</v>
      </c>
      <c r="C46" s="109" t="s">
        <v>379</v>
      </c>
      <c r="D46" s="110">
        <v>55315.03</v>
      </c>
      <c r="E46" s="110">
        <v>55224.57</v>
      </c>
      <c r="F46" s="110">
        <f t="shared" si="4"/>
        <v>16436.098859999998</v>
      </c>
      <c r="G46" s="110">
        <v>38788.471140000001</v>
      </c>
      <c r="H46" s="110">
        <f t="shared" si="1"/>
        <v>12929.490380000001</v>
      </c>
      <c r="I46" s="111">
        <f t="shared" si="5"/>
        <v>0.2712101078186499</v>
      </c>
      <c r="J46" s="112">
        <v>0</v>
      </c>
      <c r="K46" s="113">
        <f t="shared" si="2"/>
        <v>99.836463977331292</v>
      </c>
      <c r="L46" s="114">
        <v>5</v>
      </c>
      <c r="M46" s="113">
        <f t="shared" si="3"/>
        <v>27.121010781864989</v>
      </c>
      <c r="N46" s="114">
        <v>20</v>
      </c>
      <c r="O46" s="114">
        <v>0</v>
      </c>
      <c r="P46" s="114">
        <v>0</v>
      </c>
      <c r="Q46" s="114">
        <v>15</v>
      </c>
      <c r="R46" s="114">
        <v>0</v>
      </c>
      <c r="S46" s="114">
        <v>5</v>
      </c>
      <c r="T46" s="115">
        <v>7.3209436670879447E-3</v>
      </c>
      <c r="U46" s="114">
        <v>0</v>
      </c>
      <c r="V46" s="115">
        <v>2.8421592425972739E-9</v>
      </c>
      <c r="W46" s="114">
        <v>0</v>
      </c>
      <c r="X46" s="116">
        <v>1</v>
      </c>
      <c r="Y46" s="117">
        <v>10</v>
      </c>
      <c r="Z46" s="118" t="e">
        <f>E46+#REF!+J46+L46+N46+Q46+S46-U46-W46-Y46</f>
        <v>#REF!</v>
      </c>
      <c r="AA46" s="113" t="e">
        <f t="shared" si="0"/>
        <v>#REF!</v>
      </c>
      <c r="AB46" s="119" t="s">
        <v>339</v>
      </c>
    </row>
    <row r="47" spans="2:28" ht="32.25" x14ac:dyDescent="0.25">
      <c r="B47" s="108">
        <v>41</v>
      </c>
      <c r="C47" s="109" t="s">
        <v>380</v>
      </c>
      <c r="D47" s="110">
        <v>17619.59</v>
      </c>
      <c r="E47" s="110">
        <v>17601.14</v>
      </c>
      <c r="F47" s="110">
        <f t="shared" si="4"/>
        <v>5634.7548599999991</v>
      </c>
      <c r="G47" s="110">
        <v>11966.38514</v>
      </c>
      <c r="H47" s="110">
        <f t="shared" si="1"/>
        <v>3988.7950466666666</v>
      </c>
      <c r="I47" s="111">
        <f t="shared" si="5"/>
        <v>0.41264587277022891</v>
      </c>
      <c r="J47" s="112">
        <v>0</v>
      </c>
      <c r="K47" s="113">
        <f t="shared" si="2"/>
        <v>99.895287007245912</v>
      </c>
      <c r="L47" s="114">
        <v>5</v>
      </c>
      <c r="M47" s="113">
        <f t="shared" si="3"/>
        <v>41.264587277022891</v>
      </c>
      <c r="N47" s="114">
        <v>20</v>
      </c>
      <c r="O47" s="114">
        <v>1</v>
      </c>
      <c r="P47" s="114">
        <v>0</v>
      </c>
      <c r="Q47" s="114">
        <v>15</v>
      </c>
      <c r="R47" s="114">
        <v>0</v>
      </c>
      <c r="S47" s="114">
        <v>5</v>
      </c>
      <c r="T47" s="115">
        <v>4.379796782387807E-2</v>
      </c>
      <c r="U47" s="114">
        <v>10</v>
      </c>
      <c r="V47" s="115">
        <v>0</v>
      </c>
      <c r="W47" s="114">
        <v>0</v>
      </c>
      <c r="X47" s="116">
        <v>0</v>
      </c>
      <c r="Y47" s="117">
        <v>0</v>
      </c>
      <c r="Z47" s="118" t="e">
        <f>E47+#REF!+J47+L47+N47+Q47+S47-U47-W47-Y47</f>
        <v>#REF!</v>
      </c>
      <c r="AA47" s="113" t="e">
        <f t="shared" si="0"/>
        <v>#REF!</v>
      </c>
      <c r="AB47" s="119" t="s">
        <v>339</v>
      </c>
    </row>
    <row r="48" spans="2:28" ht="21.75" x14ac:dyDescent="0.25">
      <c r="B48" s="108">
        <v>42</v>
      </c>
      <c r="C48" s="109" t="s">
        <v>381</v>
      </c>
      <c r="D48" s="110">
        <v>53628.639999999999</v>
      </c>
      <c r="E48" s="110">
        <v>53133.19</v>
      </c>
      <c r="F48" s="110">
        <f t="shared" si="4"/>
        <v>17777.888750000006</v>
      </c>
      <c r="G48" s="110">
        <v>35355.301249999997</v>
      </c>
      <c r="H48" s="110">
        <f t="shared" si="1"/>
        <v>11785.100416666666</v>
      </c>
      <c r="I48" s="111">
        <f t="shared" si="5"/>
        <v>0.50850549604636786</v>
      </c>
      <c r="J48" s="112">
        <v>0</v>
      </c>
      <c r="K48" s="113">
        <f t="shared" si="2"/>
        <v>99.07614662613112</v>
      </c>
      <c r="L48" s="114">
        <v>5</v>
      </c>
      <c r="M48" s="113">
        <f t="shared" si="3"/>
        <v>50.850549604636782</v>
      </c>
      <c r="N48" s="114">
        <v>20</v>
      </c>
      <c r="O48" s="114">
        <v>0</v>
      </c>
      <c r="P48" s="114">
        <v>0</v>
      </c>
      <c r="Q48" s="114">
        <v>15</v>
      </c>
      <c r="R48" s="114">
        <v>0</v>
      </c>
      <c r="S48" s="114">
        <v>5</v>
      </c>
      <c r="T48" s="115">
        <v>1.8648056253148824E-2</v>
      </c>
      <c r="U48" s="114">
        <v>0</v>
      </c>
      <c r="V48" s="115">
        <v>2.0607194125936835E-3</v>
      </c>
      <c r="W48" s="114">
        <v>0</v>
      </c>
      <c r="X48" s="116">
        <v>0</v>
      </c>
      <c r="Y48" s="117">
        <v>0</v>
      </c>
      <c r="Z48" s="118" t="e">
        <f>E48+#REF!+J48+L48+N48+Q48+S48-U48-W48-Y48</f>
        <v>#REF!</v>
      </c>
      <c r="AA48" s="113" t="e">
        <f t="shared" si="0"/>
        <v>#REF!</v>
      </c>
      <c r="AB48" s="119" t="s">
        <v>337</v>
      </c>
    </row>
    <row r="49" spans="2:28" ht="21.75" x14ac:dyDescent="0.25">
      <c r="B49" s="108">
        <v>43</v>
      </c>
      <c r="C49" s="109" t="s">
        <v>382</v>
      </c>
      <c r="D49" s="110">
        <v>57327.88</v>
      </c>
      <c r="E49" s="110">
        <v>57315.06</v>
      </c>
      <c r="F49" s="110">
        <f t="shared" si="4"/>
        <v>16256.96</v>
      </c>
      <c r="G49" s="110">
        <v>41058.1</v>
      </c>
      <c r="H49" s="110">
        <f t="shared" si="1"/>
        <v>13686.033333333333</v>
      </c>
      <c r="I49" s="111">
        <f t="shared" si="5"/>
        <v>0.18785038762144374</v>
      </c>
      <c r="J49" s="112">
        <v>10</v>
      </c>
      <c r="K49" s="113">
        <f t="shared" si="2"/>
        <v>99.977637407837179</v>
      </c>
      <c r="L49" s="114">
        <v>5</v>
      </c>
      <c r="M49" s="113">
        <f t="shared" si="3"/>
        <v>18.785038762144374</v>
      </c>
      <c r="N49" s="114">
        <v>20</v>
      </c>
      <c r="O49" s="114">
        <v>3</v>
      </c>
      <c r="P49" s="114">
        <v>0</v>
      </c>
      <c r="Q49" s="114">
        <v>0</v>
      </c>
      <c r="R49" s="114">
        <v>0</v>
      </c>
      <c r="S49" s="114">
        <v>5</v>
      </c>
      <c r="T49" s="115">
        <v>1.4899669520392466E-3</v>
      </c>
      <c r="U49" s="114">
        <v>0</v>
      </c>
      <c r="V49" s="115">
        <v>2.1624591405090564E-2</v>
      </c>
      <c r="W49" s="114">
        <v>10</v>
      </c>
      <c r="X49" s="116">
        <v>1</v>
      </c>
      <c r="Y49" s="117">
        <v>10</v>
      </c>
      <c r="Z49" s="118" t="e">
        <f>E49+#REF!+J49+L49+N49+Q49+S49-U49-W49-Y49</f>
        <v>#REF!</v>
      </c>
      <c r="AA49" s="113" t="e">
        <f t="shared" si="0"/>
        <v>#REF!</v>
      </c>
      <c r="AB49" s="119" t="s">
        <v>360</v>
      </c>
    </row>
    <row r="50" spans="2:28" ht="21.75" x14ac:dyDescent="0.25">
      <c r="B50" s="108">
        <v>44</v>
      </c>
      <c r="C50" s="125" t="s">
        <v>383</v>
      </c>
      <c r="D50" s="110">
        <v>21137.11</v>
      </c>
      <c r="E50" s="110">
        <v>21079.56</v>
      </c>
      <c r="F50" s="110">
        <f t="shared" si="4"/>
        <v>6225.6128900000022</v>
      </c>
      <c r="G50" s="110">
        <v>14853.947109999999</v>
      </c>
      <c r="H50" s="110">
        <f t="shared" si="1"/>
        <v>4951.3157033333327</v>
      </c>
      <c r="I50" s="111">
        <f t="shared" si="5"/>
        <v>0.25736536771605678</v>
      </c>
      <c r="J50" s="112">
        <v>0</v>
      </c>
      <c r="K50" s="113">
        <f t="shared" si="2"/>
        <v>99.72773004445736</v>
      </c>
      <c r="L50" s="114">
        <v>5</v>
      </c>
      <c r="M50" s="113">
        <f t="shared" si="3"/>
        <v>25.736536771605678</v>
      </c>
      <c r="N50" s="114">
        <v>20</v>
      </c>
      <c r="O50" s="114">
        <v>2</v>
      </c>
      <c r="P50" s="114">
        <v>0</v>
      </c>
      <c r="Q50" s="114">
        <v>5</v>
      </c>
      <c r="R50" s="114">
        <v>0</v>
      </c>
      <c r="S50" s="114">
        <v>5</v>
      </c>
      <c r="T50" s="115">
        <v>2.4047069351338397E-2</v>
      </c>
      <c r="U50" s="114">
        <v>10</v>
      </c>
      <c r="V50" s="115">
        <v>2.3660178304234867E-3</v>
      </c>
      <c r="W50" s="114">
        <v>0</v>
      </c>
      <c r="X50" s="116">
        <v>0</v>
      </c>
      <c r="Y50" s="117">
        <v>0</v>
      </c>
      <c r="Z50" s="118" t="e">
        <f>E50+#REF!+J50+L50+N50+Q50+S50-U50-W50-Y50</f>
        <v>#REF!</v>
      </c>
      <c r="AA50" s="113" t="e">
        <f t="shared" si="0"/>
        <v>#REF!</v>
      </c>
      <c r="AB50" s="119" t="s">
        <v>339</v>
      </c>
    </row>
    <row r="51" spans="2:28" ht="21.75" x14ac:dyDescent="0.25">
      <c r="B51" s="108">
        <v>45</v>
      </c>
      <c r="C51" s="125" t="s">
        <v>384</v>
      </c>
      <c r="D51" s="110">
        <v>54230.13</v>
      </c>
      <c r="E51" s="110">
        <v>54229.82</v>
      </c>
      <c r="F51" s="110">
        <f t="shared" si="4"/>
        <v>16827.974130000002</v>
      </c>
      <c r="G51" s="110">
        <v>37401.845869999997</v>
      </c>
      <c r="H51" s="110">
        <f t="shared" si="1"/>
        <v>12467.281956666666</v>
      </c>
      <c r="I51" s="111">
        <f t="shared" si="5"/>
        <v>0.34977087936970341</v>
      </c>
      <c r="J51" s="112">
        <v>0</v>
      </c>
      <c r="K51" s="113">
        <f t="shared" si="2"/>
        <v>99.999428362056307</v>
      </c>
      <c r="L51" s="114">
        <v>5</v>
      </c>
      <c r="M51" s="113">
        <f t="shared" si="3"/>
        <v>34.977087936970342</v>
      </c>
      <c r="N51" s="114">
        <v>20</v>
      </c>
      <c r="O51" s="114">
        <v>3</v>
      </c>
      <c r="P51" s="114">
        <v>1</v>
      </c>
      <c r="Q51" s="114">
        <v>0</v>
      </c>
      <c r="R51" s="114">
        <v>0</v>
      </c>
      <c r="S51" s="114">
        <v>5</v>
      </c>
      <c r="T51" s="115">
        <v>7.2035048987608326E-3</v>
      </c>
      <c r="U51" s="114">
        <v>0</v>
      </c>
      <c r="V51" s="115">
        <v>3.6647581677445602E-4</v>
      </c>
      <c r="W51" s="114">
        <v>0</v>
      </c>
      <c r="X51" s="116">
        <v>0</v>
      </c>
      <c r="Y51" s="117">
        <v>0</v>
      </c>
      <c r="Z51" s="118" t="e">
        <f>E51+#REF!+J51+L51+N51+Q51+S51-U51-W51-Y51</f>
        <v>#REF!</v>
      </c>
      <c r="AA51" s="113" t="e">
        <f t="shared" si="0"/>
        <v>#REF!</v>
      </c>
      <c r="AB51" s="119" t="s">
        <v>360</v>
      </c>
    </row>
    <row r="52" spans="2:28" ht="21.75" x14ac:dyDescent="0.25">
      <c r="B52" s="108">
        <v>46</v>
      </c>
      <c r="C52" s="109" t="s">
        <v>385</v>
      </c>
      <c r="D52" s="110">
        <v>24626.38</v>
      </c>
      <c r="E52" s="110">
        <v>24617.279999999999</v>
      </c>
      <c r="F52" s="110">
        <f t="shared" si="4"/>
        <v>9505.2936499999996</v>
      </c>
      <c r="G52" s="110">
        <v>15111.986349999999</v>
      </c>
      <c r="H52" s="110">
        <f t="shared" si="1"/>
        <v>5037.3287833333334</v>
      </c>
      <c r="I52" s="111">
        <f t="shared" si="5"/>
        <v>0.88697106320506958</v>
      </c>
      <c r="J52" s="112">
        <v>0</v>
      </c>
      <c r="K52" s="113">
        <f t="shared" si="2"/>
        <v>99.963047756105439</v>
      </c>
      <c r="L52" s="114">
        <v>5</v>
      </c>
      <c r="M52" s="121">
        <f t="shared" si="3"/>
        <v>88.697106320506961</v>
      </c>
      <c r="N52" s="122">
        <v>0</v>
      </c>
      <c r="O52" s="114">
        <v>1</v>
      </c>
      <c r="P52" s="114">
        <v>1</v>
      </c>
      <c r="Q52" s="114">
        <v>0</v>
      </c>
      <c r="R52" s="114">
        <v>0</v>
      </c>
      <c r="S52" s="114">
        <v>5</v>
      </c>
      <c r="T52" s="115">
        <v>7.512124722525145E-3</v>
      </c>
      <c r="U52" s="114">
        <v>0</v>
      </c>
      <c r="V52" s="115">
        <v>0</v>
      </c>
      <c r="W52" s="114">
        <v>0</v>
      </c>
      <c r="X52" s="116">
        <v>0</v>
      </c>
      <c r="Y52" s="117">
        <v>0</v>
      </c>
      <c r="Z52" s="118" t="e">
        <f>E52+#REF!+J52+L52+N52+Q52+S52-U52-W52-Y52</f>
        <v>#REF!</v>
      </c>
      <c r="AA52" s="113" t="e">
        <f t="shared" si="0"/>
        <v>#REF!</v>
      </c>
      <c r="AB52" s="119" t="s">
        <v>360</v>
      </c>
    </row>
    <row r="53" spans="2:28" ht="21.75" x14ac:dyDescent="0.25">
      <c r="B53" s="108">
        <v>47</v>
      </c>
      <c r="C53" s="124" t="s">
        <v>386</v>
      </c>
      <c r="D53" s="110">
        <v>154024.91</v>
      </c>
      <c r="E53" s="110">
        <v>153794.5</v>
      </c>
      <c r="F53" s="110">
        <f t="shared" si="4"/>
        <v>46567.018030000007</v>
      </c>
      <c r="G53" s="110">
        <v>107227.48196999999</v>
      </c>
      <c r="H53" s="110">
        <f t="shared" si="1"/>
        <v>35742.493989999995</v>
      </c>
      <c r="I53" s="111">
        <f t="shared" si="5"/>
        <v>0.30284747457825656</v>
      </c>
      <c r="J53" s="112">
        <v>0</v>
      </c>
      <c r="K53" s="113">
        <f t="shared" si="2"/>
        <v>99.85040731398577</v>
      </c>
      <c r="L53" s="114">
        <v>5</v>
      </c>
      <c r="M53" s="113">
        <f t="shared" si="3"/>
        <v>30.284747457825656</v>
      </c>
      <c r="N53" s="114">
        <v>20</v>
      </c>
      <c r="O53" s="114">
        <v>3</v>
      </c>
      <c r="P53" s="114">
        <v>2</v>
      </c>
      <c r="Q53" s="114">
        <v>0</v>
      </c>
      <c r="R53" s="120">
        <v>1</v>
      </c>
      <c r="S53" s="120">
        <v>0</v>
      </c>
      <c r="T53" s="115">
        <v>1.0550698957687538E-2</v>
      </c>
      <c r="U53" s="114">
        <v>0</v>
      </c>
      <c r="V53" s="115">
        <v>1.4915250174353339E-6</v>
      </c>
      <c r="W53" s="114">
        <v>0</v>
      </c>
      <c r="X53" s="116">
        <v>0</v>
      </c>
      <c r="Y53" s="117">
        <v>0</v>
      </c>
      <c r="Z53" s="118" t="e">
        <f>E53+#REF!+J53+L53+N53+Q53+S53-U53-W53-Y53</f>
        <v>#REF!</v>
      </c>
      <c r="AA53" s="113" t="e">
        <f t="shared" si="0"/>
        <v>#REF!</v>
      </c>
      <c r="AB53" s="119" t="s">
        <v>339</v>
      </c>
    </row>
    <row r="54" spans="2:28" ht="21.75" x14ac:dyDescent="0.25">
      <c r="B54" s="108">
        <v>48</v>
      </c>
      <c r="C54" s="109" t="s">
        <v>387</v>
      </c>
      <c r="D54" s="110">
        <v>87128.49</v>
      </c>
      <c r="E54" s="110">
        <v>87127.44</v>
      </c>
      <c r="F54" s="110">
        <f t="shared" si="4"/>
        <v>26542.568750000006</v>
      </c>
      <c r="G54" s="110">
        <v>60584.871249999997</v>
      </c>
      <c r="H54" s="110">
        <f t="shared" si="1"/>
        <v>20194.957083333331</v>
      </c>
      <c r="I54" s="111">
        <f t="shared" si="5"/>
        <v>0.31431667026939547</v>
      </c>
      <c r="J54" s="112">
        <v>0</v>
      </c>
      <c r="K54" s="113">
        <f t="shared" si="2"/>
        <v>99.998794883280993</v>
      </c>
      <c r="L54" s="114">
        <v>5</v>
      </c>
      <c r="M54" s="113">
        <f t="shared" si="3"/>
        <v>31.431667026939547</v>
      </c>
      <c r="N54" s="114">
        <v>20</v>
      </c>
      <c r="O54" s="114">
        <v>0</v>
      </c>
      <c r="P54" s="114">
        <v>0</v>
      </c>
      <c r="Q54" s="114">
        <v>15</v>
      </c>
      <c r="R54" s="114">
        <v>0</v>
      </c>
      <c r="S54" s="114">
        <v>5</v>
      </c>
      <c r="T54" s="115">
        <v>1.1706664692880554E-2</v>
      </c>
      <c r="U54" s="114">
        <v>0</v>
      </c>
      <c r="V54" s="115">
        <v>3.4073365474269865E-3</v>
      </c>
      <c r="W54" s="114">
        <v>0</v>
      </c>
      <c r="X54" s="116">
        <v>0</v>
      </c>
      <c r="Y54" s="117">
        <v>0</v>
      </c>
      <c r="Z54" s="118" t="e">
        <f>E54+#REF!+J54+L54+N54+Q54+S54-U54-W54-Y54</f>
        <v>#REF!</v>
      </c>
      <c r="AA54" s="113" t="e">
        <f t="shared" si="0"/>
        <v>#REF!</v>
      </c>
      <c r="AB54" s="119" t="s">
        <v>337</v>
      </c>
    </row>
    <row r="55" spans="2:28" ht="21.75" x14ac:dyDescent="0.25">
      <c r="B55" s="108">
        <v>49</v>
      </c>
      <c r="C55" s="109" t="s">
        <v>388</v>
      </c>
      <c r="D55" s="110">
        <v>83975.61</v>
      </c>
      <c r="E55" s="110">
        <v>83940.34</v>
      </c>
      <c r="F55" s="110">
        <f t="shared" si="4"/>
        <v>28020.932439999997</v>
      </c>
      <c r="G55" s="110">
        <v>55919.40756</v>
      </c>
      <c r="H55" s="110">
        <f t="shared" si="1"/>
        <v>18639.802520000001</v>
      </c>
      <c r="I55" s="111">
        <f t="shared" si="5"/>
        <v>0.50328483415713754</v>
      </c>
      <c r="J55" s="112">
        <v>0</v>
      </c>
      <c r="K55" s="113">
        <f t="shared" si="2"/>
        <v>99.957999709677594</v>
      </c>
      <c r="L55" s="114">
        <v>5</v>
      </c>
      <c r="M55" s="113">
        <f t="shared" si="3"/>
        <v>50.328483415713755</v>
      </c>
      <c r="N55" s="114">
        <v>20</v>
      </c>
      <c r="O55" s="114">
        <v>1</v>
      </c>
      <c r="P55" s="114">
        <v>0</v>
      </c>
      <c r="Q55" s="114">
        <v>15</v>
      </c>
      <c r="R55" s="114">
        <v>0</v>
      </c>
      <c r="S55" s="114">
        <v>5</v>
      </c>
      <c r="T55" s="115">
        <v>2.8420757133572321E-2</v>
      </c>
      <c r="U55" s="114">
        <v>10</v>
      </c>
      <c r="V55" s="115">
        <v>3.9674849225916713E-5</v>
      </c>
      <c r="W55" s="114">
        <v>0</v>
      </c>
      <c r="X55" s="116">
        <v>0</v>
      </c>
      <c r="Y55" s="117">
        <v>0</v>
      </c>
      <c r="Z55" s="118" t="e">
        <f>E55+#REF!+J55+L55+N55+Q55+S55-U55-W55-Y55</f>
        <v>#REF!</v>
      </c>
      <c r="AA55" s="113" t="e">
        <f t="shared" si="0"/>
        <v>#REF!</v>
      </c>
      <c r="AB55" s="119" t="s">
        <v>339</v>
      </c>
    </row>
    <row r="56" spans="2:28" ht="21.75" x14ac:dyDescent="0.25">
      <c r="B56" s="108">
        <v>50</v>
      </c>
      <c r="C56" s="127" t="s">
        <v>389</v>
      </c>
      <c r="D56" s="110">
        <v>23424.5</v>
      </c>
      <c r="E56" s="110">
        <v>23386.880000000001</v>
      </c>
      <c r="F56" s="110">
        <f t="shared" si="4"/>
        <v>7099.6502200000014</v>
      </c>
      <c r="G56" s="110">
        <v>16287.22978</v>
      </c>
      <c r="H56" s="110">
        <f t="shared" si="1"/>
        <v>5429.0765933333332</v>
      </c>
      <c r="I56" s="111">
        <f t="shared" si="5"/>
        <v>0.30770861267974353</v>
      </c>
      <c r="J56" s="112">
        <v>0</v>
      </c>
      <c r="K56" s="113">
        <f t="shared" si="2"/>
        <v>99.839398919934254</v>
      </c>
      <c r="L56" s="114">
        <v>5</v>
      </c>
      <c r="M56" s="113">
        <f t="shared" si="3"/>
        <v>30.770861267974354</v>
      </c>
      <c r="N56" s="114">
        <v>20</v>
      </c>
      <c r="O56" s="114">
        <v>1</v>
      </c>
      <c r="P56" s="114">
        <v>0</v>
      </c>
      <c r="Q56" s="114">
        <v>15</v>
      </c>
      <c r="R56" s="114">
        <v>0</v>
      </c>
      <c r="S56" s="114">
        <v>5</v>
      </c>
      <c r="T56" s="115">
        <v>1.0227594312098494E-2</v>
      </c>
      <c r="U56" s="114">
        <v>0</v>
      </c>
      <c r="V56" s="115">
        <v>8.4435815596458717E-3</v>
      </c>
      <c r="W56" s="114">
        <v>0</v>
      </c>
      <c r="X56" s="116">
        <v>0</v>
      </c>
      <c r="Y56" s="117">
        <v>0</v>
      </c>
      <c r="Z56" s="118" t="e">
        <f>E56+#REF!+J56+L56+N56+Q56+S56-U56-W56-Y56</f>
        <v>#REF!</v>
      </c>
      <c r="AA56" s="113" t="e">
        <f t="shared" si="0"/>
        <v>#REF!</v>
      </c>
      <c r="AB56" s="119" t="s">
        <v>337</v>
      </c>
    </row>
    <row r="57" spans="2:28" ht="21.75" x14ac:dyDescent="0.25">
      <c r="B57" s="108">
        <v>51</v>
      </c>
      <c r="C57" s="109" t="s">
        <v>390</v>
      </c>
      <c r="D57" s="110">
        <v>20863.13</v>
      </c>
      <c r="E57" s="110">
        <v>20859.740000000002</v>
      </c>
      <c r="F57" s="110">
        <f t="shared" si="4"/>
        <v>5524.3429600000018</v>
      </c>
      <c r="G57" s="110">
        <v>15335.39704</v>
      </c>
      <c r="H57" s="110">
        <f t="shared" si="1"/>
        <v>5111.7990133333333</v>
      </c>
      <c r="I57" s="111">
        <f t="shared" si="5"/>
        <v>8.0704258048998348E-2</v>
      </c>
      <c r="J57" s="112">
        <v>10</v>
      </c>
      <c r="K57" s="113">
        <f t="shared" si="2"/>
        <v>99.98375123962704</v>
      </c>
      <c r="L57" s="114">
        <v>5</v>
      </c>
      <c r="M57" s="113">
        <f t="shared" si="3"/>
        <v>8.0704258048998341</v>
      </c>
      <c r="N57" s="114">
        <v>20</v>
      </c>
      <c r="O57" s="114">
        <v>0</v>
      </c>
      <c r="P57" s="114">
        <v>0</v>
      </c>
      <c r="Q57" s="114">
        <v>15</v>
      </c>
      <c r="R57" s="114">
        <v>0</v>
      </c>
      <c r="S57" s="114">
        <v>5</v>
      </c>
      <c r="T57" s="115">
        <v>1.1009998246893778E-2</v>
      </c>
      <c r="U57" s="114">
        <v>0</v>
      </c>
      <c r="V57" s="115">
        <v>0</v>
      </c>
      <c r="W57" s="114">
        <v>0</v>
      </c>
      <c r="X57" s="116">
        <v>0</v>
      </c>
      <c r="Y57" s="117">
        <v>0</v>
      </c>
      <c r="Z57" s="118" t="e">
        <f>E57+#REF!+J57+L57+N57+Q57+S57-U57-W57-Y57</f>
        <v>#REF!</v>
      </c>
      <c r="AA57" s="113" t="e">
        <f t="shared" si="0"/>
        <v>#REF!</v>
      </c>
      <c r="AB57" s="119" t="s">
        <v>337</v>
      </c>
    </row>
    <row r="58" spans="2:28" ht="21.75" x14ac:dyDescent="0.25">
      <c r="B58" s="108">
        <v>52</v>
      </c>
      <c r="C58" s="109" t="s">
        <v>391</v>
      </c>
      <c r="D58" s="110">
        <v>31414.61</v>
      </c>
      <c r="E58" s="110">
        <v>31407.78</v>
      </c>
      <c r="F58" s="110">
        <f t="shared" si="4"/>
        <v>8570.8701099999998</v>
      </c>
      <c r="G58" s="110">
        <v>22836.909889999999</v>
      </c>
      <c r="H58" s="110">
        <f t="shared" si="1"/>
        <v>7612.303296666666</v>
      </c>
      <c r="I58" s="111">
        <f t="shared" si="5"/>
        <v>0.12592336064080348</v>
      </c>
      <c r="J58" s="112">
        <v>10</v>
      </c>
      <c r="K58" s="113">
        <f t="shared" si="2"/>
        <v>99.978258523661438</v>
      </c>
      <c r="L58" s="114">
        <v>5</v>
      </c>
      <c r="M58" s="113">
        <f t="shared" si="3"/>
        <v>12.592336064080348</v>
      </c>
      <c r="N58" s="114">
        <v>20</v>
      </c>
      <c r="O58" s="114">
        <v>0</v>
      </c>
      <c r="P58" s="114">
        <v>0</v>
      </c>
      <c r="Q58" s="114">
        <v>15</v>
      </c>
      <c r="R58" s="114">
        <v>0</v>
      </c>
      <c r="S58" s="114">
        <v>5</v>
      </c>
      <c r="T58" s="115">
        <v>1.8543464606226454E-2</v>
      </c>
      <c r="U58" s="114">
        <v>0</v>
      </c>
      <c r="V58" s="115">
        <v>0</v>
      </c>
      <c r="W58" s="114">
        <v>0</v>
      </c>
      <c r="X58" s="116">
        <v>0</v>
      </c>
      <c r="Y58" s="117">
        <v>0</v>
      </c>
      <c r="Z58" s="118" t="e">
        <f>E58+#REF!+J58+L58+N58+Q58+S58-U58-W58-Y58</f>
        <v>#REF!</v>
      </c>
      <c r="AA58" s="113" t="e">
        <f t="shared" si="0"/>
        <v>#REF!</v>
      </c>
      <c r="AB58" s="119" t="s">
        <v>337</v>
      </c>
    </row>
    <row r="59" spans="2:28" ht="21.75" x14ac:dyDescent="0.25">
      <c r="B59" s="108">
        <v>53</v>
      </c>
      <c r="C59" s="109" t="s">
        <v>392</v>
      </c>
      <c r="D59" s="110">
        <v>28737.9</v>
      </c>
      <c r="E59" s="110">
        <v>28737.52</v>
      </c>
      <c r="F59" s="110">
        <f t="shared" si="4"/>
        <v>9842.5220499999996</v>
      </c>
      <c r="G59" s="110">
        <v>18894.997950000001</v>
      </c>
      <c r="H59" s="110">
        <f t="shared" si="1"/>
        <v>6298.3326500000003</v>
      </c>
      <c r="I59" s="111">
        <f t="shared" si="5"/>
        <v>0.56271867444156021</v>
      </c>
      <c r="J59" s="112">
        <v>0</v>
      </c>
      <c r="K59" s="113">
        <f t="shared" si="2"/>
        <v>99.998677704355572</v>
      </c>
      <c r="L59" s="114">
        <v>5</v>
      </c>
      <c r="M59" s="113">
        <f t="shared" si="3"/>
        <v>56.271867444156022</v>
      </c>
      <c r="N59" s="114">
        <v>20</v>
      </c>
      <c r="O59" s="114">
        <v>0</v>
      </c>
      <c r="P59" s="114">
        <v>0</v>
      </c>
      <c r="Q59" s="114">
        <v>15</v>
      </c>
      <c r="R59" s="114">
        <v>0</v>
      </c>
      <c r="S59" s="114">
        <v>5</v>
      </c>
      <c r="T59" s="115">
        <v>5.4132519018056449E-2</v>
      </c>
      <c r="U59" s="114">
        <v>20</v>
      </c>
      <c r="V59" s="115">
        <v>1.9034035434662786E-3</v>
      </c>
      <c r="W59" s="114">
        <v>0</v>
      </c>
      <c r="X59" s="116">
        <v>0</v>
      </c>
      <c r="Y59" s="117">
        <v>0</v>
      </c>
      <c r="Z59" s="118" t="e">
        <f>E59+#REF!+J59+L59+N59+Q59+S59-U59-W59-Y59</f>
        <v>#REF!</v>
      </c>
      <c r="AA59" s="113" t="e">
        <f t="shared" si="0"/>
        <v>#REF!</v>
      </c>
      <c r="AB59" s="119" t="s">
        <v>339</v>
      </c>
    </row>
    <row r="60" spans="2:28" ht="21.75" x14ac:dyDescent="0.25">
      <c r="B60" s="108">
        <v>54</v>
      </c>
      <c r="C60" s="109" t="s">
        <v>393</v>
      </c>
      <c r="D60" s="110">
        <v>26335.51</v>
      </c>
      <c r="E60" s="110">
        <v>26302.25</v>
      </c>
      <c r="F60" s="110">
        <f t="shared" si="4"/>
        <v>7165.6387900000009</v>
      </c>
      <c r="G60" s="110">
        <v>19136.611209999999</v>
      </c>
      <c r="H60" s="110">
        <f t="shared" si="1"/>
        <v>6378.8704033333333</v>
      </c>
      <c r="I60" s="111">
        <f t="shared" si="5"/>
        <v>0.12333976659183027</v>
      </c>
      <c r="J60" s="112">
        <v>10</v>
      </c>
      <c r="K60" s="113">
        <f t="shared" si="2"/>
        <v>99.873706641716836</v>
      </c>
      <c r="L60" s="114">
        <v>5</v>
      </c>
      <c r="M60" s="113">
        <f t="shared" si="3"/>
        <v>12.333976659183026</v>
      </c>
      <c r="N60" s="114">
        <v>20</v>
      </c>
      <c r="O60" s="114">
        <v>1</v>
      </c>
      <c r="P60" s="114">
        <v>0</v>
      </c>
      <c r="Q60" s="114">
        <v>15</v>
      </c>
      <c r="R60" s="114">
        <v>0</v>
      </c>
      <c r="S60" s="114">
        <v>5</v>
      </c>
      <c r="T60" s="115">
        <v>9.2459435966224662E-3</v>
      </c>
      <c r="U60" s="114">
        <v>0</v>
      </c>
      <c r="V60" s="115">
        <v>3.0451179696349274E-4</v>
      </c>
      <c r="W60" s="114">
        <v>0</v>
      </c>
      <c r="X60" s="116">
        <v>0</v>
      </c>
      <c r="Y60" s="117">
        <v>0</v>
      </c>
      <c r="Z60" s="118" t="e">
        <f>E60+#REF!+J60+L60+N60+Q60+S60-U60-W60-Y60</f>
        <v>#REF!</v>
      </c>
      <c r="AA60" s="113" t="e">
        <f t="shared" si="0"/>
        <v>#REF!</v>
      </c>
      <c r="AB60" s="119" t="s">
        <v>337</v>
      </c>
    </row>
    <row r="61" spans="2:28" ht="53.25" x14ac:dyDescent="0.25">
      <c r="B61" s="108">
        <v>55</v>
      </c>
      <c r="C61" s="109" t="s">
        <v>394</v>
      </c>
      <c r="D61" s="110">
        <v>86596.72</v>
      </c>
      <c r="E61" s="110">
        <v>86489.13</v>
      </c>
      <c r="F61" s="110">
        <f t="shared" si="4"/>
        <v>28009.436940000007</v>
      </c>
      <c r="G61" s="110">
        <v>58479.693059999998</v>
      </c>
      <c r="H61" s="110">
        <f t="shared" si="1"/>
        <v>19493.231019999999</v>
      </c>
      <c r="I61" s="111">
        <f t="shared" si="5"/>
        <v>0.43688016169625266</v>
      </c>
      <c r="J61" s="128">
        <v>0</v>
      </c>
      <c r="K61" s="113">
        <f t="shared" si="2"/>
        <v>99.875757418987689</v>
      </c>
      <c r="L61" s="114">
        <v>5</v>
      </c>
      <c r="M61" s="113">
        <f t="shared" si="3"/>
        <v>43.688016169625264</v>
      </c>
      <c r="N61" s="114">
        <v>20</v>
      </c>
      <c r="O61" s="114">
        <v>0</v>
      </c>
      <c r="P61" s="114">
        <v>0</v>
      </c>
      <c r="Q61" s="114">
        <v>15</v>
      </c>
      <c r="R61" s="114">
        <v>0</v>
      </c>
      <c r="S61" s="114">
        <v>5</v>
      </c>
      <c r="T61" s="115">
        <v>3.1037360902482214E-2</v>
      </c>
      <c r="U61" s="114">
        <v>10</v>
      </c>
      <c r="V61" s="115">
        <v>2.5920340734331762E-3</v>
      </c>
      <c r="W61" s="114">
        <v>0</v>
      </c>
      <c r="X61" s="116">
        <v>0</v>
      </c>
      <c r="Y61" s="117">
        <v>0</v>
      </c>
      <c r="Z61" s="118" t="e">
        <f>E61+#REF!+J61+L61+N61+Q61+S61-U61-W61-Y61</f>
        <v>#REF!</v>
      </c>
      <c r="AA61" s="113" t="e">
        <f t="shared" si="0"/>
        <v>#REF!</v>
      </c>
      <c r="AB61" s="119" t="s">
        <v>339</v>
      </c>
    </row>
    <row r="62" spans="2:28" ht="21.75" x14ac:dyDescent="0.25">
      <c r="B62" s="108">
        <v>56</v>
      </c>
      <c r="C62" s="109" t="s">
        <v>395</v>
      </c>
      <c r="D62" s="110">
        <v>28935.83</v>
      </c>
      <c r="E62" s="110">
        <v>28933.51</v>
      </c>
      <c r="F62" s="110">
        <f t="shared" si="4"/>
        <v>9769.5136299999976</v>
      </c>
      <c r="G62" s="110">
        <v>19163.996370000001</v>
      </c>
      <c r="H62" s="110">
        <f t="shared" si="1"/>
        <v>6387.9987900000006</v>
      </c>
      <c r="I62" s="111">
        <f t="shared" si="5"/>
        <v>0.52935433320581404</v>
      </c>
      <c r="J62" s="112">
        <v>0</v>
      </c>
      <c r="K62" s="113">
        <f t="shared" si="2"/>
        <v>99.991982258673744</v>
      </c>
      <c r="L62" s="114">
        <v>5</v>
      </c>
      <c r="M62" s="113">
        <f t="shared" si="3"/>
        <v>52.935433320581403</v>
      </c>
      <c r="N62" s="114">
        <v>20</v>
      </c>
      <c r="O62" s="114">
        <v>0</v>
      </c>
      <c r="P62" s="114">
        <v>0</v>
      </c>
      <c r="Q62" s="114">
        <v>15</v>
      </c>
      <c r="R62" s="114">
        <v>0</v>
      </c>
      <c r="S62" s="114">
        <v>5</v>
      </c>
      <c r="T62" s="115">
        <v>4.9633416450070959E-3</v>
      </c>
      <c r="U62" s="114">
        <v>0</v>
      </c>
      <c r="V62" s="115">
        <v>-1.3583589275963006E-7</v>
      </c>
      <c r="W62" s="114">
        <v>0</v>
      </c>
      <c r="X62" s="116">
        <v>0</v>
      </c>
      <c r="Y62" s="117">
        <v>0</v>
      </c>
      <c r="Z62" s="118" t="e">
        <f>E62+#REF!+J62+L62+N62+Q62+S62-U62-W62-Y62</f>
        <v>#REF!</v>
      </c>
      <c r="AA62" s="113" t="e">
        <f t="shared" si="0"/>
        <v>#REF!</v>
      </c>
      <c r="AB62" s="119" t="s">
        <v>337</v>
      </c>
    </row>
    <row r="63" spans="2:28" ht="21.75" x14ac:dyDescent="0.25">
      <c r="B63" s="108">
        <v>57</v>
      </c>
      <c r="C63" s="124" t="s">
        <v>396</v>
      </c>
      <c r="D63" s="110">
        <v>21016.799999999999</v>
      </c>
      <c r="E63" s="110">
        <v>21006.46</v>
      </c>
      <c r="F63" s="110">
        <f t="shared" si="4"/>
        <v>5655.3725799999993</v>
      </c>
      <c r="G63" s="110">
        <v>15351.08742</v>
      </c>
      <c r="H63" s="110">
        <f t="shared" si="1"/>
        <v>5117.0291399999996</v>
      </c>
      <c r="I63" s="111">
        <f t="shared" si="5"/>
        <v>0.10520624863981128</v>
      </c>
      <c r="J63" s="112">
        <v>10</v>
      </c>
      <c r="K63" s="113">
        <f t="shared" si="2"/>
        <v>99.95080126375089</v>
      </c>
      <c r="L63" s="114">
        <v>5</v>
      </c>
      <c r="M63" s="113">
        <f t="shared" si="3"/>
        <v>10.520624863981128</v>
      </c>
      <c r="N63" s="114">
        <v>20</v>
      </c>
      <c r="O63" s="114">
        <v>1</v>
      </c>
      <c r="P63" s="114">
        <v>0</v>
      </c>
      <c r="Q63" s="114">
        <v>15</v>
      </c>
      <c r="R63" s="114">
        <v>0</v>
      </c>
      <c r="S63" s="114">
        <v>5</v>
      </c>
      <c r="T63" s="115">
        <v>2.4636791042546343E-2</v>
      </c>
      <c r="U63" s="114">
        <v>10</v>
      </c>
      <c r="V63" s="115">
        <v>4.5255249063538387E-2</v>
      </c>
      <c r="W63" s="114">
        <v>10</v>
      </c>
      <c r="X63" s="116">
        <v>0</v>
      </c>
      <c r="Y63" s="117">
        <v>0</v>
      </c>
      <c r="Z63" s="118" t="e">
        <f>E63+#REF!+J63+L63+N63+Q63+S63-U63-W63-Y63</f>
        <v>#REF!</v>
      </c>
      <c r="AA63" s="113" t="e">
        <f t="shared" si="0"/>
        <v>#REF!</v>
      </c>
      <c r="AB63" s="119" t="s">
        <v>339</v>
      </c>
    </row>
    <row r="64" spans="2:28" ht="21.75" x14ac:dyDescent="0.25">
      <c r="B64" s="108">
        <v>58</v>
      </c>
      <c r="C64" s="109" t="s">
        <v>397</v>
      </c>
      <c r="D64" s="110">
        <v>113957.37</v>
      </c>
      <c r="E64" s="110">
        <v>113946.56</v>
      </c>
      <c r="F64" s="110">
        <f t="shared" si="4"/>
        <v>37479.56</v>
      </c>
      <c r="G64" s="110">
        <v>76467</v>
      </c>
      <c r="H64" s="110">
        <f t="shared" si="1"/>
        <v>25489</v>
      </c>
      <c r="I64" s="111">
        <f t="shared" si="5"/>
        <v>0.47042096590686167</v>
      </c>
      <c r="J64" s="112">
        <v>0</v>
      </c>
      <c r="K64" s="113">
        <f t="shared" si="2"/>
        <v>99.990513996593648</v>
      </c>
      <c r="L64" s="114">
        <v>5</v>
      </c>
      <c r="M64" s="113">
        <f t="shared" si="3"/>
        <v>47.042096590686164</v>
      </c>
      <c r="N64" s="114">
        <v>20</v>
      </c>
      <c r="O64" s="114">
        <v>0</v>
      </c>
      <c r="P64" s="114">
        <v>0</v>
      </c>
      <c r="Q64" s="114">
        <v>15</v>
      </c>
      <c r="R64" s="114">
        <v>0</v>
      </c>
      <c r="S64" s="114">
        <v>5</v>
      </c>
      <c r="T64" s="115">
        <v>9.3687890352285395E-3</v>
      </c>
      <c r="U64" s="114">
        <v>0</v>
      </c>
      <c r="V64" s="115">
        <v>-8.5246957552527065E-18</v>
      </c>
      <c r="W64" s="114">
        <v>0</v>
      </c>
      <c r="X64" s="116">
        <v>0</v>
      </c>
      <c r="Y64" s="117">
        <v>0</v>
      </c>
      <c r="Z64" s="118" t="e">
        <f>E64+#REF!+J64+L64+N64+Q64+S64-U64-W64-Y64</f>
        <v>#REF!</v>
      </c>
      <c r="AA64" s="113" t="e">
        <f t="shared" si="0"/>
        <v>#REF!</v>
      </c>
      <c r="AB64" s="119" t="s">
        <v>337</v>
      </c>
    </row>
    <row r="65" spans="2:28" ht="42.75" x14ac:dyDescent="0.25">
      <c r="B65" s="108">
        <v>59</v>
      </c>
      <c r="C65" s="109" t="s">
        <v>398</v>
      </c>
      <c r="D65" s="110">
        <v>101125.1</v>
      </c>
      <c r="E65" s="110">
        <v>101106.79</v>
      </c>
      <c r="F65" s="110">
        <f t="shared" si="4"/>
        <v>29526.92233999999</v>
      </c>
      <c r="G65" s="110">
        <v>71579.867660000004</v>
      </c>
      <c r="H65" s="110">
        <f t="shared" si="1"/>
        <v>23859.955886666667</v>
      </c>
      <c r="I65" s="111">
        <f t="shared" si="5"/>
        <v>0.23750951092496014</v>
      </c>
      <c r="J65" s="112">
        <v>10</v>
      </c>
      <c r="K65" s="113">
        <f t="shared" si="2"/>
        <v>99.981893713825727</v>
      </c>
      <c r="L65" s="114">
        <v>5</v>
      </c>
      <c r="M65" s="113">
        <f t="shared" si="3"/>
        <v>23.750951092496013</v>
      </c>
      <c r="N65" s="114">
        <v>20</v>
      </c>
      <c r="O65" s="114">
        <v>0</v>
      </c>
      <c r="P65" s="114">
        <v>0</v>
      </c>
      <c r="Q65" s="114">
        <v>15</v>
      </c>
      <c r="R65" s="114">
        <v>0</v>
      </c>
      <c r="S65" s="114">
        <v>5</v>
      </c>
      <c r="T65" s="115">
        <v>1.7945684075131311E-2</v>
      </c>
      <c r="U65" s="114">
        <v>0</v>
      </c>
      <c r="V65" s="115">
        <v>1.5280761126960105E-4</v>
      </c>
      <c r="W65" s="114">
        <v>0</v>
      </c>
      <c r="X65" s="116">
        <v>0</v>
      </c>
      <c r="Y65" s="117">
        <v>0</v>
      </c>
      <c r="Z65" s="118" t="e">
        <f>E65+#REF!+J65+L65+N65+Q65+S65-U65-W65-Y65</f>
        <v>#REF!</v>
      </c>
      <c r="AA65" s="113" t="e">
        <f t="shared" si="0"/>
        <v>#REF!</v>
      </c>
      <c r="AB65" s="119" t="s">
        <v>337</v>
      </c>
    </row>
    <row r="66" spans="2:28" ht="21.75" x14ac:dyDescent="0.25">
      <c r="B66" s="108">
        <v>60</v>
      </c>
      <c r="C66" s="109" t="s">
        <v>399</v>
      </c>
      <c r="D66" s="110">
        <v>242113.82</v>
      </c>
      <c r="E66" s="110">
        <v>241620.34</v>
      </c>
      <c r="F66" s="110">
        <f t="shared" si="4"/>
        <v>72103.249000000011</v>
      </c>
      <c r="G66" s="110">
        <v>169517.09099999999</v>
      </c>
      <c r="H66" s="110">
        <f t="shared" si="1"/>
        <v>56505.696999999993</v>
      </c>
      <c r="I66" s="111">
        <f t="shared" si="5"/>
        <v>0.27603503413116059</v>
      </c>
      <c r="J66" s="112">
        <v>0</v>
      </c>
      <c r="K66" s="113">
        <f t="shared" si="2"/>
        <v>99.796178508108298</v>
      </c>
      <c r="L66" s="114">
        <v>5</v>
      </c>
      <c r="M66" s="113">
        <f t="shared" si="3"/>
        <v>27.603503413116059</v>
      </c>
      <c r="N66" s="114">
        <v>20</v>
      </c>
      <c r="O66" s="114">
        <v>2</v>
      </c>
      <c r="P66" s="114">
        <v>1</v>
      </c>
      <c r="Q66" s="114">
        <v>0</v>
      </c>
      <c r="R66" s="114">
        <v>0</v>
      </c>
      <c r="S66" s="114">
        <v>5</v>
      </c>
      <c r="T66" s="115">
        <v>5.07484047998518E-2</v>
      </c>
      <c r="U66" s="114">
        <v>20</v>
      </c>
      <c r="V66" s="115">
        <v>-8.4299160963586576E-5</v>
      </c>
      <c r="W66" s="114">
        <v>0</v>
      </c>
      <c r="X66" s="116">
        <v>0</v>
      </c>
      <c r="Y66" s="117">
        <v>0</v>
      </c>
      <c r="Z66" s="118" t="e">
        <f>E66+#REF!+J66+L66+N66+Q66+S66-U66-W66-Y66</f>
        <v>#REF!</v>
      </c>
      <c r="AA66" s="113" t="e">
        <f t="shared" si="0"/>
        <v>#REF!</v>
      </c>
      <c r="AB66" s="119" t="s">
        <v>360</v>
      </c>
    </row>
    <row r="67" spans="2:28" ht="21.75" x14ac:dyDescent="0.25">
      <c r="B67" s="108">
        <v>61</v>
      </c>
      <c r="C67" s="109" t="s">
        <v>400</v>
      </c>
      <c r="D67" s="110">
        <v>59219.26</v>
      </c>
      <c r="E67" s="110">
        <v>59181.54</v>
      </c>
      <c r="F67" s="110">
        <f t="shared" si="4"/>
        <v>18396.73502</v>
      </c>
      <c r="G67" s="110">
        <v>40784.804980000001</v>
      </c>
      <c r="H67" s="110">
        <f t="shared" si="1"/>
        <v>13594.934993333334</v>
      </c>
      <c r="I67" s="111">
        <f t="shared" si="5"/>
        <v>0.35320507446496552</v>
      </c>
      <c r="J67" s="112">
        <v>0</v>
      </c>
      <c r="K67" s="113">
        <f t="shared" si="2"/>
        <v>99.936304506337976</v>
      </c>
      <c r="L67" s="114">
        <v>5</v>
      </c>
      <c r="M67" s="113">
        <f t="shared" si="3"/>
        <v>35.320507446496549</v>
      </c>
      <c r="N67" s="114">
        <v>20</v>
      </c>
      <c r="O67" s="114">
        <v>0</v>
      </c>
      <c r="P67" s="114">
        <v>0</v>
      </c>
      <c r="Q67" s="114">
        <v>15</v>
      </c>
      <c r="R67" s="114">
        <v>0</v>
      </c>
      <c r="S67" s="114">
        <v>5</v>
      </c>
      <c r="T67" s="115">
        <v>1.4274097143653667E-3</v>
      </c>
      <c r="U67" s="114">
        <v>0</v>
      </c>
      <c r="V67" s="115">
        <v>0</v>
      </c>
      <c r="W67" s="114">
        <v>0</v>
      </c>
      <c r="X67" s="116">
        <v>0</v>
      </c>
      <c r="Y67" s="117">
        <v>0</v>
      </c>
      <c r="Z67" s="118" t="e">
        <f>E67+#REF!+J67+L67+N67+Q67+S67-U67-W67-Y67</f>
        <v>#REF!</v>
      </c>
      <c r="AA67" s="113" t="e">
        <f t="shared" si="0"/>
        <v>#REF!</v>
      </c>
      <c r="AB67" s="119" t="s">
        <v>337</v>
      </c>
    </row>
    <row r="68" spans="2:28" ht="21.75" x14ac:dyDescent="0.25">
      <c r="B68" s="108">
        <v>62</v>
      </c>
      <c r="C68" s="109" t="s">
        <v>401</v>
      </c>
      <c r="D68" s="110">
        <v>16321.57</v>
      </c>
      <c r="E68" s="110">
        <v>16321.36</v>
      </c>
      <c r="F68" s="110">
        <f t="shared" si="4"/>
        <v>5133.2922300000009</v>
      </c>
      <c r="G68" s="110">
        <v>11188.06777</v>
      </c>
      <c r="H68" s="110">
        <f t="shared" si="1"/>
        <v>3729.3559233333331</v>
      </c>
      <c r="I68" s="111">
        <f t="shared" si="5"/>
        <v>0.37645543507464863</v>
      </c>
      <c r="J68" s="112">
        <v>0</v>
      </c>
      <c r="K68" s="113">
        <f t="shared" si="2"/>
        <v>99.998713359070237</v>
      </c>
      <c r="L68" s="114">
        <v>5</v>
      </c>
      <c r="M68" s="113">
        <f t="shared" si="3"/>
        <v>37.645543507464865</v>
      </c>
      <c r="N68" s="114">
        <v>20</v>
      </c>
      <c r="O68" s="114">
        <v>0</v>
      </c>
      <c r="P68" s="114">
        <v>0</v>
      </c>
      <c r="Q68" s="114">
        <v>15</v>
      </c>
      <c r="R68" s="114">
        <v>0</v>
      </c>
      <c r="S68" s="114">
        <v>5</v>
      </c>
      <c r="T68" s="115">
        <v>0</v>
      </c>
      <c r="U68" s="114">
        <v>0</v>
      </c>
      <c r="V68" s="115">
        <v>0</v>
      </c>
      <c r="W68" s="114">
        <v>0</v>
      </c>
      <c r="X68" s="116">
        <v>0</v>
      </c>
      <c r="Y68" s="117">
        <v>0</v>
      </c>
      <c r="Z68" s="118" t="e">
        <f>E68+#REF!+J68+L68+N68+Q68+S68-U68-W68-Y68</f>
        <v>#REF!</v>
      </c>
      <c r="AA68" s="113" t="e">
        <f t="shared" si="0"/>
        <v>#REF!</v>
      </c>
      <c r="AB68" s="119" t="s">
        <v>337</v>
      </c>
    </row>
    <row r="69" spans="2:28" ht="21.75" x14ac:dyDescent="0.25">
      <c r="B69" s="108">
        <v>63</v>
      </c>
      <c r="C69" s="109" t="s">
        <v>402</v>
      </c>
      <c r="D69" s="110">
        <v>244261.99</v>
      </c>
      <c r="E69" s="110">
        <v>242965.58</v>
      </c>
      <c r="F69" s="110">
        <f t="shared" si="4"/>
        <v>110635.76208999997</v>
      </c>
      <c r="G69" s="110">
        <v>132329.81791000001</v>
      </c>
      <c r="H69" s="110">
        <f t="shared" si="1"/>
        <v>44109.93930333334</v>
      </c>
      <c r="I69" s="111">
        <f t="shared" si="5"/>
        <v>1.5081821430128186</v>
      </c>
      <c r="J69" s="112">
        <v>0</v>
      </c>
      <c r="K69" s="113">
        <f t="shared" si="2"/>
        <v>99.469254303545142</v>
      </c>
      <c r="L69" s="114">
        <v>5</v>
      </c>
      <c r="M69" s="121">
        <f t="shared" si="3"/>
        <v>150.81821430128187</v>
      </c>
      <c r="N69" s="122">
        <v>0</v>
      </c>
      <c r="O69" s="114">
        <v>5</v>
      </c>
      <c r="P69" s="114">
        <v>1</v>
      </c>
      <c r="Q69" s="114">
        <v>0</v>
      </c>
      <c r="R69" s="114">
        <v>0</v>
      </c>
      <c r="S69" s="114">
        <v>5</v>
      </c>
      <c r="T69" s="115">
        <v>1.4099793406528897E-2</v>
      </c>
      <c r="U69" s="114">
        <v>0</v>
      </c>
      <c r="V69" s="115">
        <v>7.6216612007949649E-3</v>
      </c>
      <c r="W69" s="114">
        <v>0</v>
      </c>
      <c r="X69" s="116">
        <v>0</v>
      </c>
      <c r="Y69" s="117">
        <v>0</v>
      </c>
      <c r="Z69" s="118" t="e">
        <f>E69+#REF!+J69+L69+N69+Q69+S69-U69-W69-Y69</f>
        <v>#REF!</v>
      </c>
      <c r="AA69" s="113" t="e">
        <f t="shared" si="0"/>
        <v>#REF!</v>
      </c>
      <c r="AB69" s="119" t="s">
        <v>339</v>
      </c>
    </row>
    <row r="70" spans="2:28" ht="21.75" x14ac:dyDescent="0.25">
      <c r="B70" s="108">
        <v>64</v>
      </c>
      <c r="C70" s="109" t="s">
        <v>403</v>
      </c>
      <c r="D70" s="110">
        <v>25428.82</v>
      </c>
      <c r="E70" s="110">
        <v>25416.7</v>
      </c>
      <c r="F70" s="110">
        <f t="shared" si="4"/>
        <v>8719.1407800000015</v>
      </c>
      <c r="G70" s="110">
        <v>16697.559219999999</v>
      </c>
      <c r="H70" s="110">
        <f t="shared" si="1"/>
        <v>5565.8530733333328</v>
      </c>
      <c r="I70" s="111">
        <f t="shared" si="5"/>
        <v>0.56654167207080031</v>
      </c>
      <c r="J70" s="112">
        <v>0</v>
      </c>
      <c r="K70" s="113">
        <f t="shared" si="2"/>
        <v>99.95233754456558</v>
      </c>
      <c r="L70" s="114">
        <v>5</v>
      </c>
      <c r="M70" s="113">
        <f t="shared" si="3"/>
        <v>56.654167207080029</v>
      </c>
      <c r="N70" s="114">
        <v>20</v>
      </c>
      <c r="O70" s="114">
        <v>1</v>
      </c>
      <c r="P70" s="114">
        <v>0</v>
      </c>
      <c r="Q70" s="114">
        <v>15</v>
      </c>
      <c r="R70" s="114">
        <v>0</v>
      </c>
      <c r="S70" s="114">
        <v>5</v>
      </c>
      <c r="T70" s="115">
        <v>0</v>
      </c>
      <c r="U70" s="114">
        <v>0</v>
      </c>
      <c r="V70" s="115">
        <v>1.2820435270327413E-3</v>
      </c>
      <c r="W70" s="114">
        <v>0</v>
      </c>
      <c r="X70" s="116">
        <v>0</v>
      </c>
      <c r="Y70" s="117">
        <v>0</v>
      </c>
      <c r="Z70" s="118" t="e">
        <f>E70+#REF!+J70+L70+N70+Q70+S70-U70-W70-Y70</f>
        <v>#REF!</v>
      </c>
      <c r="AA70" s="113" t="e">
        <f t="shared" si="0"/>
        <v>#REF!</v>
      </c>
      <c r="AB70" s="119" t="s">
        <v>339</v>
      </c>
    </row>
  </sheetData>
  <autoFilter ref="B3:AB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</autoFilter>
  <mergeCells count="15">
    <mergeCell ref="B3:B5"/>
    <mergeCell ref="C3:C5"/>
    <mergeCell ref="D3:Z3"/>
    <mergeCell ref="AA3:AA5"/>
    <mergeCell ref="AB3:AB5"/>
    <mergeCell ref="D4:E4"/>
    <mergeCell ref="F4:G4"/>
    <mergeCell ref="H4:J4"/>
    <mergeCell ref="K4:L4"/>
    <mergeCell ref="M4:N4"/>
    <mergeCell ref="O4:Q4"/>
    <mergeCell ref="R4:S4"/>
    <mergeCell ref="T4:U4"/>
    <mergeCell ref="V4:W4"/>
    <mergeCell ref="X4:Y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67"/>
  <sheetViews>
    <sheetView topLeftCell="A31" workbookViewId="0">
      <selection activeCell="C7" sqref="C7:I7"/>
    </sheetView>
  </sheetViews>
  <sheetFormatPr defaultRowHeight="15" x14ac:dyDescent="0.25"/>
  <cols>
    <col min="3" max="3" width="55" customWidth="1"/>
    <col min="5" max="5" width="14.7109375" customWidth="1"/>
    <col min="6" max="6" width="13.140625" customWidth="1"/>
    <col min="7" max="7" width="14.7109375" customWidth="1"/>
    <col min="8" max="8" width="14.140625" customWidth="1"/>
    <col min="9" max="9" width="19" customWidth="1"/>
  </cols>
  <sheetData>
    <row r="2" spans="2:10" ht="15.75" thickBot="1" x14ac:dyDescent="0.3"/>
    <row r="3" spans="2:10" ht="63.75" thickBot="1" x14ac:dyDescent="0.3">
      <c r="B3" s="87" t="s">
        <v>116</v>
      </c>
      <c r="C3" s="88" t="s">
        <v>117</v>
      </c>
      <c r="D3" s="88" t="s">
        <v>118</v>
      </c>
      <c r="E3" s="88" t="s">
        <v>411</v>
      </c>
      <c r="F3" s="131" t="s">
        <v>412</v>
      </c>
      <c r="G3" s="88"/>
      <c r="H3" s="88" t="s">
        <v>413</v>
      </c>
      <c r="I3" s="132"/>
      <c r="J3" s="132"/>
    </row>
    <row r="4" spans="2:10" ht="60.75" thickBot="1" x14ac:dyDescent="0.3">
      <c r="B4" s="90" t="s">
        <v>120</v>
      </c>
      <c r="C4" s="137" t="s">
        <v>214</v>
      </c>
      <c r="D4" s="92" t="s">
        <v>414</v>
      </c>
      <c r="E4" s="94">
        <v>56654.99</v>
      </c>
      <c r="F4" s="133"/>
      <c r="G4" s="133">
        <f>SUM(E4:F4)</f>
        <v>56654.99</v>
      </c>
      <c r="H4" s="133">
        <v>0</v>
      </c>
      <c r="I4" s="134">
        <v>10</v>
      </c>
      <c r="J4" s="135"/>
    </row>
    <row r="5" spans="2:10" ht="60.75" thickBot="1" x14ac:dyDescent="0.3">
      <c r="B5" s="90" t="s">
        <v>183</v>
      </c>
      <c r="C5" s="137" t="s">
        <v>127</v>
      </c>
      <c r="D5" s="92" t="s">
        <v>415</v>
      </c>
      <c r="E5" s="94"/>
      <c r="F5" s="133"/>
      <c r="G5" s="133"/>
      <c r="H5" s="133">
        <v>0</v>
      </c>
      <c r="I5" s="134">
        <v>10</v>
      </c>
      <c r="J5" s="135"/>
    </row>
    <row r="6" spans="2:10" ht="60.75" thickBot="1" x14ac:dyDescent="0.3">
      <c r="B6" s="90" t="s">
        <v>300</v>
      </c>
      <c r="C6" s="137" t="s">
        <v>244</v>
      </c>
      <c r="D6" s="92" t="s">
        <v>416</v>
      </c>
      <c r="E6" s="94"/>
      <c r="F6" s="133"/>
      <c r="G6" s="133"/>
      <c r="H6" s="133">
        <v>0</v>
      </c>
      <c r="I6" s="134">
        <v>10</v>
      </c>
      <c r="J6" s="135"/>
    </row>
    <row r="7" spans="2:10" ht="60.75" thickBot="1" x14ac:dyDescent="0.3">
      <c r="B7" s="90" t="s">
        <v>126</v>
      </c>
      <c r="C7" s="137" t="s">
        <v>139</v>
      </c>
      <c r="D7" s="92" t="s">
        <v>417</v>
      </c>
      <c r="E7" s="94">
        <v>31500</v>
      </c>
      <c r="F7" s="133"/>
      <c r="G7" s="133"/>
      <c r="H7" s="133">
        <v>31494.560000000001</v>
      </c>
      <c r="I7" s="134">
        <v>5</v>
      </c>
      <c r="J7" s="135"/>
    </row>
    <row r="8" spans="2:10" ht="90.75" thickBot="1" x14ac:dyDescent="0.3">
      <c r="B8" s="90" t="s">
        <v>165</v>
      </c>
      <c r="C8" s="137" t="s">
        <v>295</v>
      </c>
      <c r="D8" s="92" t="s">
        <v>418</v>
      </c>
      <c r="E8" s="94">
        <v>213999.75</v>
      </c>
      <c r="F8" s="133"/>
      <c r="G8" s="133"/>
      <c r="H8" s="133">
        <v>117000</v>
      </c>
      <c r="I8" s="134">
        <v>5</v>
      </c>
      <c r="J8" s="135"/>
    </row>
    <row r="9" spans="2:10" ht="75.75" thickBot="1" x14ac:dyDescent="0.3">
      <c r="B9" s="90" t="s">
        <v>156</v>
      </c>
      <c r="C9" s="137" t="s">
        <v>172</v>
      </c>
      <c r="D9" s="92" t="s">
        <v>419</v>
      </c>
      <c r="E9" s="94"/>
      <c r="F9" s="133"/>
      <c r="G9" s="133"/>
      <c r="H9" s="133">
        <v>96000</v>
      </c>
      <c r="I9" s="134">
        <v>-5</v>
      </c>
      <c r="J9" s="135"/>
    </row>
    <row r="10" spans="2:10" ht="60.75" thickBot="1" x14ac:dyDescent="0.3">
      <c r="B10" s="90" t="s">
        <v>141</v>
      </c>
      <c r="C10" s="137" t="s">
        <v>145</v>
      </c>
      <c r="D10" s="92" t="s">
        <v>420</v>
      </c>
      <c r="E10" s="94"/>
      <c r="F10" s="133"/>
      <c r="G10" s="133"/>
      <c r="H10" s="133">
        <v>125000</v>
      </c>
      <c r="I10" s="134">
        <v>-5</v>
      </c>
      <c r="J10" s="135"/>
    </row>
    <row r="11" spans="2:10" ht="60.75" thickBot="1" x14ac:dyDescent="0.3">
      <c r="B11" s="90" t="s">
        <v>171</v>
      </c>
      <c r="C11" s="137" t="s">
        <v>247</v>
      </c>
      <c r="D11" s="92" t="s">
        <v>421</v>
      </c>
      <c r="E11" s="94">
        <v>363000</v>
      </c>
      <c r="F11" s="133"/>
      <c r="G11" s="133"/>
      <c r="H11" s="133">
        <v>98500</v>
      </c>
      <c r="I11" s="134">
        <v>0</v>
      </c>
      <c r="J11" s="135"/>
    </row>
    <row r="12" spans="2:10" ht="60.75" thickBot="1" x14ac:dyDescent="0.3">
      <c r="B12" s="90" t="s">
        <v>177</v>
      </c>
      <c r="C12" s="137" t="s">
        <v>133</v>
      </c>
      <c r="D12" s="92" t="s">
        <v>422</v>
      </c>
      <c r="E12" s="94"/>
      <c r="F12" s="133"/>
      <c r="G12" s="133"/>
      <c r="H12" s="133">
        <v>67055.55</v>
      </c>
      <c r="I12" s="134">
        <v>-5</v>
      </c>
      <c r="J12" s="135"/>
    </row>
    <row r="13" spans="2:10" ht="60.75" thickBot="1" x14ac:dyDescent="0.3">
      <c r="B13" s="90" t="s">
        <v>306</v>
      </c>
      <c r="C13" s="137" t="s">
        <v>307</v>
      </c>
      <c r="D13" s="92" t="s">
        <v>423</v>
      </c>
      <c r="E13" s="94">
        <v>7166923.6200000001</v>
      </c>
      <c r="F13" s="133"/>
      <c r="G13" s="133"/>
      <c r="H13" s="133">
        <v>1611423.62</v>
      </c>
      <c r="I13" s="134">
        <v>0</v>
      </c>
      <c r="J13" s="135"/>
    </row>
    <row r="14" spans="2:10" ht="60.75" thickBot="1" x14ac:dyDescent="0.3">
      <c r="B14" s="90" t="s">
        <v>186</v>
      </c>
      <c r="C14" s="137" t="s">
        <v>160</v>
      </c>
      <c r="D14" s="92" t="s">
        <v>424</v>
      </c>
      <c r="E14" s="94">
        <v>209082.97</v>
      </c>
      <c r="F14" s="133"/>
      <c r="G14" s="133"/>
      <c r="H14" s="133">
        <v>0</v>
      </c>
      <c r="I14" s="134">
        <v>10</v>
      </c>
      <c r="J14" s="135"/>
    </row>
    <row r="15" spans="2:10" ht="60.75" thickBot="1" x14ac:dyDescent="0.3">
      <c r="B15" s="90" t="s">
        <v>189</v>
      </c>
      <c r="C15" s="137" t="s">
        <v>181</v>
      </c>
      <c r="D15" s="92" t="s">
        <v>425</v>
      </c>
      <c r="E15" s="94">
        <v>402800</v>
      </c>
      <c r="F15" s="133"/>
      <c r="G15" s="133"/>
      <c r="H15" s="133">
        <v>402800</v>
      </c>
      <c r="I15" s="134">
        <v>-5</v>
      </c>
      <c r="J15" s="135"/>
    </row>
    <row r="16" spans="2:10" ht="60.75" thickBot="1" x14ac:dyDescent="0.3">
      <c r="B16" s="90" t="s">
        <v>192</v>
      </c>
      <c r="C16" s="137" t="s">
        <v>154</v>
      </c>
      <c r="D16" s="92" t="s">
        <v>426</v>
      </c>
      <c r="E16" s="94">
        <v>509000</v>
      </c>
      <c r="F16" s="133"/>
      <c r="G16" s="133"/>
      <c r="H16" s="133">
        <v>509000</v>
      </c>
      <c r="I16" s="134">
        <v>-5</v>
      </c>
      <c r="J16" s="135"/>
    </row>
    <row r="17" spans="2:10" ht="60.75" thickBot="1" x14ac:dyDescent="0.3">
      <c r="B17" s="90" t="s">
        <v>213</v>
      </c>
      <c r="C17" s="137" t="s">
        <v>136</v>
      </c>
      <c r="D17" s="92" t="s">
        <v>427</v>
      </c>
      <c r="E17" s="94"/>
      <c r="F17" s="133"/>
      <c r="G17" s="133"/>
      <c r="H17" s="133">
        <v>81943.59</v>
      </c>
      <c r="I17" s="134">
        <v>-5</v>
      </c>
      <c r="J17" s="135"/>
    </row>
    <row r="18" spans="2:10" ht="60.75" thickBot="1" x14ac:dyDescent="0.3">
      <c r="B18" s="90" t="s">
        <v>228</v>
      </c>
      <c r="C18" s="137" t="s">
        <v>199</v>
      </c>
      <c r="D18" s="92" t="s">
        <v>428</v>
      </c>
      <c r="E18" s="94"/>
      <c r="F18" s="133"/>
      <c r="G18" s="133"/>
      <c r="H18" s="133">
        <v>0</v>
      </c>
      <c r="I18" s="134">
        <v>10</v>
      </c>
      <c r="J18" s="135"/>
    </row>
    <row r="19" spans="2:10" ht="60.75" thickBot="1" x14ac:dyDescent="0.3">
      <c r="B19" s="90" t="s">
        <v>225</v>
      </c>
      <c r="C19" s="137" t="s">
        <v>205</v>
      </c>
      <c r="D19" s="92" t="s">
        <v>429</v>
      </c>
      <c r="E19" s="94"/>
      <c r="F19" s="133"/>
      <c r="G19" s="133"/>
      <c r="H19" s="133">
        <v>159333.15</v>
      </c>
      <c r="I19" s="134">
        <v>-5</v>
      </c>
      <c r="J19" s="135"/>
    </row>
    <row r="20" spans="2:10" ht="60.75" thickBot="1" x14ac:dyDescent="0.3">
      <c r="B20" s="90" t="s">
        <v>219</v>
      </c>
      <c r="C20" s="137" t="s">
        <v>265</v>
      </c>
      <c r="D20" s="92" t="s">
        <v>430</v>
      </c>
      <c r="E20" s="94">
        <v>1025501.67</v>
      </c>
      <c r="F20" s="133"/>
      <c r="G20" s="133"/>
      <c r="H20" s="133">
        <v>475907.79</v>
      </c>
      <c r="I20" s="134">
        <v>5</v>
      </c>
      <c r="J20" s="135"/>
    </row>
    <row r="21" spans="2:10" ht="60.75" thickBot="1" x14ac:dyDescent="0.3">
      <c r="B21" s="90" t="s">
        <v>216</v>
      </c>
      <c r="C21" s="137" t="s">
        <v>208</v>
      </c>
      <c r="D21" s="92" t="s">
        <v>431</v>
      </c>
      <c r="E21" s="94"/>
      <c r="F21" s="133"/>
      <c r="G21" s="133"/>
      <c r="H21" s="133">
        <v>131000</v>
      </c>
      <c r="I21" s="134">
        <v>-5</v>
      </c>
      <c r="J21" s="135"/>
    </row>
    <row r="22" spans="2:10" ht="60.75" thickBot="1" x14ac:dyDescent="0.3">
      <c r="B22" s="90" t="s">
        <v>231</v>
      </c>
      <c r="C22" s="137" t="s">
        <v>193</v>
      </c>
      <c r="D22" s="92" t="s">
        <v>432</v>
      </c>
      <c r="E22" s="94"/>
      <c r="F22" s="133"/>
      <c r="G22" s="133"/>
      <c r="H22" s="133">
        <v>0</v>
      </c>
      <c r="I22" s="134">
        <v>10</v>
      </c>
      <c r="J22" s="135"/>
    </row>
    <row r="23" spans="2:10" ht="60.75" thickBot="1" x14ac:dyDescent="0.3">
      <c r="B23" s="90" t="s">
        <v>237</v>
      </c>
      <c r="C23" s="137" t="s">
        <v>190</v>
      </c>
      <c r="D23" s="92" t="s">
        <v>433</v>
      </c>
      <c r="E23" s="94">
        <v>32984.300000000003</v>
      </c>
      <c r="F23" s="133"/>
      <c r="G23" s="133"/>
      <c r="H23" s="133">
        <v>60000</v>
      </c>
      <c r="I23" s="134">
        <v>0</v>
      </c>
      <c r="J23" s="135"/>
    </row>
    <row r="24" spans="2:10" ht="60.75" thickBot="1" x14ac:dyDescent="0.3">
      <c r="B24" s="90" t="s">
        <v>246</v>
      </c>
      <c r="C24" s="137" t="s">
        <v>289</v>
      </c>
      <c r="D24" s="92" t="s">
        <v>434</v>
      </c>
      <c r="E24" s="94"/>
      <c r="F24" s="133"/>
      <c r="G24" s="133"/>
      <c r="H24" s="133">
        <v>0</v>
      </c>
      <c r="I24" s="134">
        <v>10</v>
      </c>
      <c r="J24" s="135"/>
    </row>
    <row r="25" spans="2:10" ht="60.75" thickBot="1" x14ac:dyDescent="0.3">
      <c r="B25" s="90" t="s">
        <v>249</v>
      </c>
      <c r="C25" s="137" t="s">
        <v>256</v>
      </c>
      <c r="D25" s="92" t="s">
        <v>435</v>
      </c>
      <c r="E25" s="94"/>
      <c r="F25" s="133"/>
      <c r="G25" s="133"/>
      <c r="H25" s="133">
        <v>500</v>
      </c>
      <c r="I25" s="134">
        <v>-5</v>
      </c>
      <c r="J25" s="135"/>
    </row>
    <row r="26" spans="2:10" ht="60.75" thickBot="1" x14ac:dyDescent="0.3">
      <c r="B26" s="90" t="s">
        <v>276</v>
      </c>
      <c r="C26" s="137" t="s">
        <v>304</v>
      </c>
      <c r="D26" s="92" t="s">
        <v>436</v>
      </c>
      <c r="E26" s="94"/>
      <c r="F26" s="133"/>
      <c r="G26" s="133"/>
      <c r="H26" s="133">
        <v>35852.559999999998</v>
      </c>
      <c r="I26" s="134">
        <v>-5</v>
      </c>
      <c r="J26" s="135"/>
    </row>
    <row r="27" spans="2:10" ht="60.75" thickBot="1" x14ac:dyDescent="0.3">
      <c r="B27" s="90" t="s">
        <v>255</v>
      </c>
      <c r="C27" s="137" t="s">
        <v>211</v>
      </c>
      <c r="D27" s="92" t="s">
        <v>437</v>
      </c>
      <c r="E27" s="94">
        <v>2000</v>
      </c>
      <c r="F27" s="133"/>
      <c r="G27" s="133"/>
      <c r="H27" s="133">
        <v>2250</v>
      </c>
      <c r="I27" s="134">
        <v>0</v>
      </c>
      <c r="J27" s="135"/>
    </row>
    <row r="28" spans="2:10" ht="60.75" thickBot="1" x14ac:dyDescent="0.3">
      <c r="B28" s="90" t="s">
        <v>258</v>
      </c>
      <c r="C28" s="137" t="s">
        <v>217</v>
      </c>
      <c r="D28" s="92" t="s">
        <v>438</v>
      </c>
      <c r="E28" s="94"/>
      <c r="F28" s="133"/>
      <c r="G28" s="133"/>
      <c r="H28" s="133">
        <v>0</v>
      </c>
      <c r="I28" s="134">
        <v>10</v>
      </c>
      <c r="J28" s="135"/>
    </row>
    <row r="29" spans="2:10" ht="60.75" thickBot="1" x14ac:dyDescent="0.3">
      <c r="B29" s="90" t="s">
        <v>282</v>
      </c>
      <c r="C29" s="137" t="s">
        <v>124</v>
      </c>
      <c r="D29" s="92" t="s">
        <v>439</v>
      </c>
      <c r="E29" s="94"/>
      <c r="F29" s="133"/>
      <c r="G29" s="133"/>
      <c r="H29" s="133">
        <v>0</v>
      </c>
      <c r="I29" s="134">
        <v>10</v>
      </c>
      <c r="J29" s="135"/>
    </row>
    <row r="30" spans="2:10" ht="60.75" thickBot="1" x14ac:dyDescent="0.3">
      <c r="B30" s="90" t="s">
        <v>267</v>
      </c>
      <c r="C30" s="137" t="s">
        <v>271</v>
      </c>
      <c r="D30" s="92" t="s">
        <v>440</v>
      </c>
      <c r="E30" s="94"/>
      <c r="F30" s="133"/>
      <c r="G30" s="133"/>
      <c r="H30" s="133">
        <v>0</v>
      </c>
      <c r="I30" s="134">
        <v>10</v>
      </c>
      <c r="J30" s="135"/>
    </row>
    <row r="31" spans="2:10" ht="60.75" thickBot="1" x14ac:dyDescent="0.3">
      <c r="B31" s="90" t="s">
        <v>309</v>
      </c>
      <c r="C31" s="137" t="s">
        <v>232</v>
      </c>
      <c r="D31" s="92" t="s">
        <v>441</v>
      </c>
      <c r="E31" s="94"/>
      <c r="F31" s="133"/>
      <c r="G31" s="133"/>
      <c r="H31" s="133">
        <v>0</v>
      </c>
      <c r="I31" s="134">
        <v>10</v>
      </c>
      <c r="J31" s="135"/>
    </row>
    <row r="32" spans="2:10" ht="60.75" thickBot="1" x14ac:dyDescent="0.3">
      <c r="B32" s="90" t="s">
        <v>291</v>
      </c>
      <c r="C32" s="137" t="s">
        <v>226</v>
      </c>
      <c r="D32" s="92" t="s">
        <v>442</v>
      </c>
      <c r="E32" s="94"/>
      <c r="F32" s="133"/>
      <c r="G32" s="133"/>
      <c r="H32" s="133">
        <v>85699.99</v>
      </c>
      <c r="I32" s="134">
        <v>-5</v>
      </c>
      <c r="J32" s="135"/>
    </row>
    <row r="33" spans="2:10" ht="60.75" thickBot="1" x14ac:dyDescent="0.3">
      <c r="B33" s="90" t="s">
        <v>150</v>
      </c>
      <c r="C33" s="137" t="s">
        <v>286</v>
      </c>
      <c r="D33" s="92" t="s">
        <v>443</v>
      </c>
      <c r="E33" s="94">
        <v>2000</v>
      </c>
      <c r="F33" s="133"/>
      <c r="G33" s="133"/>
      <c r="H33" s="133">
        <v>0</v>
      </c>
      <c r="I33" s="134">
        <v>10</v>
      </c>
      <c r="J33" s="135"/>
    </row>
    <row r="34" spans="2:10" ht="60.75" thickBot="1" x14ac:dyDescent="0.3">
      <c r="B34" s="90" t="s">
        <v>123</v>
      </c>
      <c r="C34" s="137" t="s">
        <v>280</v>
      </c>
      <c r="D34" s="92" t="s">
        <v>444</v>
      </c>
      <c r="E34" s="94">
        <v>30000</v>
      </c>
      <c r="F34" s="133"/>
      <c r="G34" s="133"/>
      <c r="H34" s="133">
        <v>0</v>
      </c>
      <c r="I34" s="134">
        <v>10</v>
      </c>
      <c r="J34" s="135"/>
    </row>
    <row r="35" spans="2:10" ht="60.75" thickBot="1" x14ac:dyDescent="0.3">
      <c r="B35" s="90" t="s">
        <v>132</v>
      </c>
      <c r="C35" s="137" t="s">
        <v>175</v>
      </c>
      <c r="D35" s="92" t="s">
        <v>445</v>
      </c>
      <c r="E35" s="94"/>
      <c r="F35" s="133"/>
      <c r="G35" s="133"/>
      <c r="H35" s="133">
        <v>0</v>
      </c>
      <c r="I35" s="134">
        <v>10</v>
      </c>
      <c r="J35" s="135"/>
    </row>
    <row r="36" spans="2:10" ht="60.75" thickBot="1" x14ac:dyDescent="0.3">
      <c r="B36" s="90" t="s">
        <v>135</v>
      </c>
      <c r="C36" s="137" t="s">
        <v>229</v>
      </c>
      <c r="D36" s="92" t="s">
        <v>446</v>
      </c>
      <c r="E36" s="94">
        <v>37041.83</v>
      </c>
      <c r="F36" s="133"/>
      <c r="G36" s="133"/>
      <c r="H36" s="133">
        <v>24902.09</v>
      </c>
      <c r="I36" s="134">
        <v>5</v>
      </c>
      <c r="J36" s="135"/>
    </row>
    <row r="37" spans="2:10" ht="60.75" thickBot="1" x14ac:dyDescent="0.3">
      <c r="B37" s="90" t="s">
        <v>168</v>
      </c>
      <c r="C37" s="137" t="s">
        <v>121</v>
      </c>
      <c r="D37" s="92" t="s">
        <v>447</v>
      </c>
      <c r="E37" s="94"/>
      <c r="F37" s="133"/>
      <c r="G37" s="133"/>
      <c r="H37" s="133">
        <v>101000</v>
      </c>
      <c r="I37" s="134">
        <v>-5</v>
      </c>
      <c r="J37" s="135"/>
    </row>
    <row r="38" spans="2:10" ht="60.75" thickBot="1" x14ac:dyDescent="0.3">
      <c r="B38" s="90" t="s">
        <v>138</v>
      </c>
      <c r="C38" s="137" t="s">
        <v>184</v>
      </c>
      <c r="D38" s="92" t="s">
        <v>448</v>
      </c>
      <c r="E38" s="94"/>
      <c r="F38" s="133"/>
      <c r="G38" s="133"/>
      <c r="H38" s="133">
        <v>0</v>
      </c>
      <c r="I38" s="134">
        <v>10</v>
      </c>
      <c r="J38" s="135"/>
    </row>
    <row r="39" spans="2:10" ht="75.75" thickBot="1" x14ac:dyDescent="0.3">
      <c r="B39" s="90" t="s">
        <v>174</v>
      </c>
      <c r="C39" s="137" t="s">
        <v>262</v>
      </c>
      <c r="D39" s="92" t="s">
        <v>449</v>
      </c>
      <c r="E39" s="94">
        <v>727143.91</v>
      </c>
      <c r="F39" s="133"/>
      <c r="G39" s="133"/>
      <c r="H39" s="133">
        <v>280822.96999999997</v>
      </c>
      <c r="I39" s="134">
        <v>5</v>
      </c>
      <c r="J39" s="135"/>
    </row>
    <row r="40" spans="2:10" ht="105.75" thickBot="1" x14ac:dyDescent="0.3">
      <c r="B40" s="90" t="s">
        <v>147</v>
      </c>
      <c r="C40" s="137" t="s">
        <v>283</v>
      </c>
      <c r="D40" s="92" t="s">
        <v>450</v>
      </c>
      <c r="E40" s="94">
        <v>91447.88</v>
      </c>
      <c r="F40" s="133">
        <v>9729</v>
      </c>
      <c r="G40" s="133">
        <f>E40+F40</f>
        <v>101176.88</v>
      </c>
      <c r="H40" s="133">
        <v>105535.41</v>
      </c>
      <c r="I40" s="134">
        <v>0</v>
      </c>
      <c r="J40" s="135"/>
    </row>
    <row r="41" spans="2:10" ht="60.75" thickBot="1" x14ac:dyDescent="0.3">
      <c r="B41" s="90" t="s">
        <v>129</v>
      </c>
      <c r="C41" s="137" t="s">
        <v>235</v>
      </c>
      <c r="D41" s="92" t="s">
        <v>451</v>
      </c>
      <c r="E41" s="94"/>
      <c r="F41" s="133"/>
      <c r="G41" s="133"/>
      <c r="H41" s="133">
        <v>40000</v>
      </c>
      <c r="I41" s="134">
        <v>-5</v>
      </c>
      <c r="J41" s="135"/>
    </row>
    <row r="42" spans="2:10" ht="60.75" thickBot="1" x14ac:dyDescent="0.3">
      <c r="B42" s="90" t="s">
        <v>159</v>
      </c>
      <c r="C42" s="137" t="s">
        <v>238</v>
      </c>
      <c r="D42" s="92" t="s">
        <v>452</v>
      </c>
      <c r="E42" s="94"/>
      <c r="F42" s="133"/>
      <c r="G42" s="133"/>
      <c r="H42" s="133">
        <v>10000</v>
      </c>
      <c r="I42" s="134">
        <v>-5</v>
      </c>
      <c r="J42" s="135"/>
    </row>
    <row r="43" spans="2:10" ht="60.75" thickBot="1" x14ac:dyDescent="0.3">
      <c r="B43" s="90" t="s">
        <v>210</v>
      </c>
      <c r="C43" s="137" t="s">
        <v>196</v>
      </c>
      <c r="D43" s="92" t="s">
        <v>453</v>
      </c>
      <c r="E43" s="94"/>
      <c r="F43" s="133"/>
      <c r="G43" s="133"/>
      <c r="H43" s="133">
        <v>0</v>
      </c>
      <c r="I43" s="134">
        <v>10</v>
      </c>
      <c r="J43" s="135"/>
    </row>
    <row r="44" spans="2:10" ht="60.75" thickBot="1" x14ac:dyDescent="0.3">
      <c r="B44" s="90" t="s">
        <v>153</v>
      </c>
      <c r="C44" s="137" t="s">
        <v>148</v>
      </c>
      <c r="D44" s="92" t="s">
        <v>454</v>
      </c>
      <c r="E44" s="94"/>
      <c r="F44" s="133"/>
      <c r="G44" s="133"/>
      <c r="H44" s="133">
        <v>0</v>
      </c>
      <c r="I44" s="134">
        <v>10</v>
      </c>
      <c r="J44" s="135"/>
    </row>
    <row r="45" spans="2:10" ht="60.75" thickBot="1" x14ac:dyDescent="0.3">
      <c r="B45" s="90" t="s">
        <v>195</v>
      </c>
      <c r="C45" s="137" t="s">
        <v>223</v>
      </c>
      <c r="D45" s="92" t="s">
        <v>455</v>
      </c>
      <c r="E45" s="94">
        <v>562510.12</v>
      </c>
      <c r="F45" s="133"/>
      <c r="G45" s="133"/>
      <c r="H45" s="133">
        <v>407000</v>
      </c>
      <c r="I45" s="134">
        <v>5</v>
      </c>
      <c r="J45" s="135"/>
    </row>
    <row r="46" spans="2:10" ht="75.75" thickBot="1" x14ac:dyDescent="0.3">
      <c r="B46" s="90" t="s">
        <v>162</v>
      </c>
      <c r="C46" s="137" t="s">
        <v>151</v>
      </c>
      <c r="D46" s="92" t="s">
        <v>456</v>
      </c>
      <c r="E46" s="94"/>
      <c r="F46" s="133"/>
      <c r="G46" s="133"/>
      <c r="H46" s="133">
        <v>6116.85</v>
      </c>
      <c r="I46" s="134">
        <v>-5</v>
      </c>
      <c r="J46" s="135"/>
    </row>
    <row r="47" spans="2:10" ht="60.75" thickBot="1" x14ac:dyDescent="0.3">
      <c r="B47" s="90" t="s">
        <v>198</v>
      </c>
      <c r="C47" s="137" t="s">
        <v>166</v>
      </c>
      <c r="D47" s="92" t="s">
        <v>457</v>
      </c>
      <c r="E47" s="94">
        <v>32968.39</v>
      </c>
      <c r="F47" s="133"/>
      <c r="G47" s="133"/>
      <c r="H47" s="133">
        <v>10768</v>
      </c>
      <c r="I47" s="134">
        <v>5</v>
      </c>
      <c r="J47" s="135"/>
    </row>
    <row r="48" spans="2:10" ht="60.75" thickBot="1" x14ac:dyDescent="0.3">
      <c r="B48" s="90" t="s">
        <v>201</v>
      </c>
      <c r="C48" s="137" t="s">
        <v>169</v>
      </c>
      <c r="D48" s="92" t="s">
        <v>458</v>
      </c>
      <c r="E48" s="94">
        <v>50000</v>
      </c>
      <c r="F48" s="133"/>
      <c r="G48" s="133"/>
      <c r="H48" s="133">
        <v>30000</v>
      </c>
      <c r="I48" s="134">
        <v>5</v>
      </c>
      <c r="J48" s="135"/>
    </row>
    <row r="49" spans="2:10" ht="60.75" thickBot="1" x14ac:dyDescent="0.3">
      <c r="B49" s="90" t="s">
        <v>204</v>
      </c>
      <c r="C49" s="137" t="s">
        <v>157</v>
      </c>
      <c r="D49" s="92" t="s">
        <v>459</v>
      </c>
      <c r="E49" s="94">
        <v>4000</v>
      </c>
      <c r="F49" s="133"/>
      <c r="G49" s="133"/>
      <c r="H49" s="133">
        <v>0</v>
      </c>
      <c r="I49" s="134">
        <v>10</v>
      </c>
      <c r="J49" s="135"/>
    </row>
    <row r="50" spans="2:10" ht="60.75" thickBot="1" x14ac:dyDescent="0.3">
      <c r="B50" s="90" t="s">
        <v>222</v>
      </c>
      <c r="C50" s="137" t="s">
        <v>187</v>
      </c>
      <c r="D50" s="92" t="s">
        <v>460</v>
      </c>
      <c r="E50" s="94"/>
      <c r="F50" s="133"/>
      <c r="G50" s="133"/>
      <c r="H50" s="133">
        <v>0</v>
      </c>
      <c r="I50" s="134">
        <v>10</v>
      </c>
      <c r="J50" s="135"/>
    </row>
    <row r="51" spans="2:10" ht="75.75" thickBot="1" x14ac:dyDescent="0.3">
      <c r="B51" s="90" t="s">
        <v>207</v>
      </c>
      <c r="C51" s="137" t="s">
        <v>163</v>
      </c>
      <c r="D51" s="92" t="s">
        <v>461</v>
      </c>
      <c r="E51" s="94">
        <v>487000</v>
      </c>
      <c r="F51" s="133"/>
      <c r="G51" s="133"/>
      <c r="H51" s="133">
        <v>25000</v>
      </c>
      <c r="I51" s="134">
        <v>5</v>
      </c>
      <c r="J51" s="135"/>
    </row>
    <row r="52" spans="2:10" ht="60.75" thickBot="1" x14ac:dyDescent="0.3">
      <c r="B52" s="90" t="s">
        <v>180</v>
      </c>
      <c r="C52" s="137" t="s">
        <v>274</v>
      </c>
      <c r="D52" s="92" t="s">
        <v>462</v>
      </c>
      <c r="E52" s="94">
        <v>99692.35</v>
      </c>
      <c r="F52" s="133"/>
      <c r="G52" s="133"/>
      <c r="H52" s="133">
        <v>79692.350000000006</v>
      </c>
      <c r="I52" s="134">
        <v>5</v>
      </c>
      <c r="J52" s="135"/>
    </row>
    <row r="53" spans="2:10" ht="60.75" thickBot="1" x14ac:dyDescent="0.3">
      <c r="B53" s="90" t="s">
        <v>240</v>
      </c>
      <c r="C53" s="137" t="s">
        <v>277</v>
      </c>
      <c r="D53" s="92" t="s">
        <v>463</v>
      </c>
      <c r="E53" s="94"/>
      <c r="F53" s="133"/>
      <c r="G53" s="133"/>
      <c r="H53" s="133">
        <v>0</v>
      </c>
      <c r="I53" s="134">
        <v>10</v>
      </c>
      <c r="J53" s="135"/>
    </row>
    <row r="54" spans="2:10" ht="60.75" thickBot="1" x14ac:dyDescent="0.3">
      <c r="B54" s="90" t="s">
        <v>297</v>
      </c>
      <c r="C54" s="137" t="s">
        <v>310</v>
      </c>
      <c r="D54" s="92" t="s">
        <v>464</v>
      </c>
      <c r="E54" s="94">
        <v>2000</v>
      </c>
      <c r="F54" s="133"/>
      <c r="G54" s="133"/>
      <c r="H54" s="133">
        <v>84331.97</v>
      </c>
      <c r="I54" s="134">
        <v>0</v>
      </c>
      <c r="J54" s="135"/>
    </row>
    <row r="55" spans="2:10" ht="60.75" thickBot="1" x14ac:dyDescent="0.3">
      <c r="B55" s="90" t="s">
        <v>273</v>
      </c>
      <c r="C55" s="137" t="s">
        <v>142</v>
      </c>
      <c r="D55" s="92" t="s">
        <v>465</v>
      </c>
      <c r="E55" s="94">
        <v>65600</v>
      </c>
      <c r="F55" s="133"/>
      <c r="G55" s="133"/>
      <c r="H55" s="133">
        <v>65600</v>
      </c>
      <c r="I55" s="134">
        <v>10</v>
      </c>
      <c r="J55" s="135"/>
    </row>
    <row r="56" spans="2:10" ht="60.75" thickBot="1" x14ac:dyDescent="0.3">
      <c r="B56" s="90" t="s">
        <v>243</v>
      </c>
      <c r="C56" s="137" t="s">
        <v>268</v>
      </c>
      <c r="D56" s="92" t="s">
        <v>466</v>
      </c>
      <c r="E56" s="94"/>
      <c r="F56" s="133"/>
      <c r="G56" s="133"/>
      <c r="H56" s="133">
        <v>100000</v>
      </c>
      <c r="I56" s="134">
        <v>-5</v>
      </c>
      <c r="J56" s="135"/>
    </row>
    <row r="57" spans="2:10" ht="60.75" thickBot="1" x14ac:dyDescent="0.3">
      <c r="B57" s="90" t="s">
        <v>279</v>
      </c>
      <c r="C57" s="137" t="s">
        <v>301</v>
      </c>
      <c r="D57" s="92" t="s">
        <v>467</v>
      </c>
      <c r="E57" s="94">
        <v>30000</v>
      </c>
      <c r="F57" s="133"/>
      <c r="G57" s="133"/>
      <c r="H57" s="133">
        <v>64500</v>
      </c>
      <c r="I57" s="134">
        <v>0</v>
      </c>
      <c r="J57" s="135"/>
    </row>
    <row r="58" spans="2:10" ht="60.75" thickBot="1" x14ac:dyDescent="0.3">
      <c r="B58" s="90" t="s">
        <v>270</v>
      </c>
      <c r="C58" s="137" t="s">
        <v>130</v>
      </c>
      <c r="D58" s="92" t="s">
        <v>468</v>
      </c>
      <c r="E58" s="94">
        <v>437003.76</v>
      </c>
      <c r="F58" s="133"/>
      <c r="G58" s="133"/>
      <c r="H58" s="133">
        <v>216165</v>
      </c>
      <c r="I58" s="134">
        <v>5</v>
      </c>
      <c r="J58" s="135"/>
    </row>
    <row r="59" spans="2:10" ht="60.75" thickBot="1" x14ac:dyDescent="0.3">
      <c r="B59" s="90" t="s">
        <v>264</v>
      </c>
      <c r="C59" s="137" t="s">
        <v>220</v>
      </c>
      <c r="D59" s="92" t="s">
        <v>469</v>
      </c>
      <c r="E59" s="94">
        <v>150491.03</v>
      </c>
      <c r="F59" s="133"/>
      <c r="G59" s="133"/>
      <c r="H59" s="133">
        <v>115611.88</v>
      </c>
      <c r="I59" s="134">
        <v>5</v>
      </c>
      <c r="J59" s="135"/>
    </row>
    <row r="60" spans="2:10" ht="60.75" thickBot="1" x14ac:dyDescent="0.3">
      <c r="B60" s="90" t="s">
        <v>252</v>
      </c>
      <c r="C60" s="137" t="s">
        <v>250</v>
      </c>
      <c r="D60" s="92" t="s">
        <v>470</v>
      </c>
      <c r="E60" s="94">
        <v>1370094.95</v>
      </c>
      <c r="F60" s="133"/>
      <c r="G60" s="133"/>
      <c r="H60" s="133">
        <v>597143.57999999996</v>
      </c>
      <c r="I60" s="134">
        <v>5</v>
      </c>
      <c r="J60" s="135"/>
    </row>
    <row r="61" spans="2:10" ht="60.75" thickBot="1" x14ac:dyDescent="0.3">
      <c r="B61" s="90" t="s">
        <v>261</v>
      </c>
      <c r="C61" s="137" t="s">
        <v>253</v>
      </c>
      <c r="D61" s="92" t="s">
        <v>471</v>
      </c>
      <c r="E61" s="94">
        <v>29000</v>
      </c>
      <c r="F61" s="133"/>
      <c r="G61" s="133"/>
      <c r="H61" s="133">
        <v>6000</v>
      </c>
      <c r="I61" s="134">
        <v>5</v>
      </c>
      <c r="J61" s="135"/>
    </row>
    <row r="62" spans="2:10" ht="75.75" thickBot="1" x14ac:dyDescent="0.3">
      <c r="B62" s="90" t="s">
        <v>234</v>
      </c>
      <c r="C62" s="137" t="s">
        <v>202</v>
      </c>
      <c r="D62" s="92" t="s">
        <v>472</v>
      </c>
      <c r="E62" s="94"/>
      <c r="F62" s="133"/>
      <c r="G62" s="133"/>
      <c r="H62" s="133">
        <v>36000</v>
      </c>
      <c r="I62" s="134">
        <v>-10</v>
      </c>
      <c r="J62" s="135"/>
    </row>
    <row r="63" spans="2:10" ht="75.75" thickBot="1" x14ac:dyDescent="0.3">
      <c r="B63" s="90" t="s">
        <v>303</v>
      </c>
      <c r="C63" s="137" t="s">
        <v>241</v>
      </c>
      <c r="D63" s="92" t="s">
        <v>473</v>
      </c>
      <c r="E63" s="94">
        <v>744200</v>
      </c>
      <c r="F63" s="133"/>
      <c r="G63" s="133"/>
      <c r="H63" s="133">
        <v>206546.71</v>
      </c>
      <c r="I63" s="134">
        <v>5</v>
      </c>
      <c r="J63" s="135"/>
    </row>
    <row r="64" spans="2:10" ht="60.75" thickBot="1" x14ac:dyDescent="0.3">
      <c r="B64" s="90" t="s">
        <v>312</v>
      </c>
      <c r="C64" s="137" t="s">
        <v>298</v>
      </c>
      <c r="D64" s="92" t="s">
        <v>474</v>
      </c>
      <c r="E64" s="94">
        <v>925822178.11000001</v>
      </c>
      <c r="F64" s="133"/>
      <c r="G64" s="133"/>
      <c r="H64" s="133">
        <v>954553900.38999999</v>
      </c>
      <c r="I64" s="134">
        <v>-5</v>
      </c>
      <c r="J64" s="135"/>
    </row>
    <row r="65" spans="2:10" ht="60.75" thickBot="1" x14ac:dyDescent="0.3">
      <c r="B65" s="90" t="s">
        <v>288</v>
      </c>
      <c r="C65" s="137" t="s">
        <v>292</v>
      </c>
      <c r="D65" s="92" t="s">
        <v>475</v>
      </c>
      <c r="E65" s="94">
        <v>330000</v>
      </c>
      <c r="F65" s="133"/>
      <c r="G65" s="133"/>
      <c r="H65" s="133">
        <v>566632.80000000005</v>
      </c>
      <c r="I65" s="134">
        <f>-I66</f>
        <v>-5</v>
      </c>
      <c r="J65" s="135"/>
    </row>
    <row r="66" spans="2:10" ht="60.75" thickBot="1" x14ac:dyDescent="0.3">
      <c r="B66" s="90" t="s">
        <v>285</v>
      </c>
      <c r="C66" s="137" t="s">
        <v>178</v>
      </c>
      <c r="D66" s="92" t="s">
        <v>476</v>
      </c>
      <c r="E66" s="94">
        <v>144477.88</v>
      </c>
      <c r="F66" s="133"/>
      <c r="G66" s="133"/>
      <c r="H66" s="133">
        <v>64040</v>
      </c>
      <c r="I66" s="134">
        <v>5</v>
      </c>
      <c r="J66" s="135"/>
    </row>
    <row r="67" spans="2:10" ht="75.75" thickBot="1" x14ac:dyDescent="0.3">
      <c r="B67" s="90" t="s">
        <v>294</v>
      </c>
      <c r="C67" s="137" t="s">
        <v>259</v>
      </c>
      <c r="D67" s="92" t="s">
        <v>477</v>
      </c>
      <c r="E67" s="94">
        <v>1428353.26</v>
      </c>
      <c r="F67" s="136"/>
      <c r="G67" s="136"/>
      <c r="H67" s="136">
        <v>1512331.7</v>
      </c>
      <c r="I67" s="135">
        <v>-5</v>
      </c>
      <c r="J67" s="135"/>
    </row>
  </sheetData>
  <autoFilter ref="B3:I67"/>
  <pageMargins left="0.7" right="0.7" top="0.75" bottom="0.75" header="0.3" footer="0.3"/>
  <pageSetup paperSize="9" scale="79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3</vt:i4>
      </vt:variant>
    </vt:vector>
  </HeadingPairs>
  <TitlesOfParts>
    <vt:vector size="10" baseType="lpstr">
      <vt:lpstr>КТ и ДТ</vt:lpstr>
      <vt:lpstr>Закупки</vt:lpstr>
      <vt:lpstr>Итого свод 2023</vt:lpstr>
      <vt:lpstr>105 счет </vt:lpstr>
      <vt:lpstr>Равномерность</vt:lpstr>
      <vt:lpstr>ДТ доходы</vt:lpstr>
      <vt:lpstr>Лист1</vt:lpstr>
      <vt:lpstr>Закупки!Область_печати</vt:lpstr>
      <vt:lpstr>'Итого свод 2023'!Область_печати</vt:lpstr>
      <vt:lpstr>'КТ и ДТ'!Область_печати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Беззаботнова Светлана Николаевна</cp:lastModifiedBy>
  <cp:lastPrinted>2024-07-02T15:14:46Z</cp:lastPrinted>
  <dcterms:created xsi:type="dcterms:W3CDTF">2012-04-17T13:30:50Z</dcterms:created>
  <dcterms:modified xsi:type="dcterms:W3CDTF">2024-07-02T15:18:52Z</dcterms:modified>
</cp:coreProperties>
</file>