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Итого свод 2025" sheetId="1" r:id="rId1"/>
    <sheet name="Баллы за 1-3 кв" sheetId="2" state="hidden" r:id="rId2"/>
    <sheet name="Закупки" sheetId="3" state="hidden" r:id="rId3"/>
    <sheet name="105 счет " sheetId="4" state="hidden" r:id="rId4"/>
    <sheet name="Равномерность" sheetId="5" state="hidden" r:id="rId5"/>
    <sheet name="Лист1" sheetId="6" state="hidden" r:id="rId6"/>
    <sheet name="Лист4" sheetId="7" state="hidden" r:id="rId7"/>
    <sheet name="ПИАО БО 01012026" sheetId="8" state="hidden" r:id="rId8"/>
    <sheet name="МЗ 105 счет 01012026" sheetId="9" state="hidden" r:id="rId9"/>
    <sheet name="Доходы_просроч" sheetId="10" state="hidden" r:id="rId10"/>
  </sheets>
  <definedNames>
    <definedName name="_xlnm._FilterDatabase" localSheetId="3" hidden="1">'105 счет '!$A$7:$G$73</definedName>
    <definedName name="_xlnm._FilterDatabase" localSheetId="1" hidden="1">'Баллы за 1-3 кв'!$A$18:$AA$76</definedName>
    <definedName name="_xlnm._FilterDatabase" localSheetId="9" hidden="1">Доходы_просроч!$E$9:$K$66</definedName>
    <definedName name="_xlnm._FilterDatabase" localSheetId="2" hidden="1">Закупки!$A$18:$AA$84</definedName>
    <definedName name="_xlnm._FilterDatabase" localSheetId="0" hidden="1">'Итого свод 2025'!$A$18:$X$76</definedName>
    <definedName name="_xlnm._FilterDatabase" localSheetId="6" hidden="1">Лист4!$H$5:$K$69</definedName>
    <definedName name="_xlnm._FilterDatabase" localSheetId="8" hidden="1">'МЗ 105 счет 01012026'!$A$9:$I$65</definedName>
    <definedName name="_xlnm._FilterDatabase" localSheetId="4" hidden="1">Равномерность!$B$3:$AB$62</definedName>
    <definedName name="_xlnm.Print_Area" localSheetId="1">'Баллы за 1-3 кв'!$A$1:$AA$95</definedName>
    <definedName name="_xlnm.Print_Area" localSheetId="2">Закупки!$A$1:$AA$103</definedName>
    <definedName name="_xlnm.Print_Area" localSheetId="0">'Итого свод 2025'!$A$1:$X$95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6" i="10" l="1"/>
  <c r="E66" i="10"/>
  <c r="C66" i="10"/>
  <c r="I65" i="10"/>
  <c r="F65" i="10"/>
  <c r="I64" i="10"/>
  <c r="F64" i="10"/>
  <c r="I63" i="10"/>
  <c r="F63" i="10"/>
  <c r="I62" i="10"/>
  <c r="F62" i="10"/>
  <c r="I61" i="10"/>
  <c r="F61" i="10"/>
  <c r="I60" i="10"/>
  <c r="F60" i="10"/>
  <c r="I59" i="10"/>
  <c r="F59" i="10"/>
  <c r="I58" i="10"/>
  <c r="F58" i="10"/>
  <c r="I57" i="10"/>
  <c r="F57" i="10"/>
  <c r="I56" i="10"/>
  <c r="F56" i="10"/>
  <c r="I55" i="10"/>
  <c r="F55" i="10"/>
  <c r="I54" i="10"/>
  <c r="F54" i="10"/>
  <c r="I53" i="10"/>
  <c r="F53" i="10"/>
  <c r="I52" i="10"/>
  <c r="F52" i="10"/>
  <c r="I51" i="10"/>
  <c r="F51" i="10"/>
  <c r="I50" i="10"/>
  <c r="F50" i="10"/>
  <c r="I49" i="10"/>
  <c r="F49" i="10"/>
  <c r="I48" i="10"/>
  <c r="F48" i="10"/>
  <c r="I47" i="10"/>
  <c r="F47" i="10"/>
  <c r="I46" i="10"/>
  <c r="F46" i="10"/>
  <c r="I45" i="10"/>
  <c r="F45" i="10"/>
  <c r="I44" i="10"/>
  <c r="F44" i="10"/>
  <c r="I43" i="10"/>
  <c r="F43" i="10"/>
  <c r="I42" i="10"/>
  <c r="F42" i="10"/>
  <c r="I41" i="10"/>
  <c r="F41" i="10"/>
  <c r="I40" i="10"/>
  <c r="F40" i="10"/>
  <c r="I39" i="10"/>
  <c r="F39" i="10"/>
  <c r="I38" i="10"/>
  <c r="F38" i="10"/>
  <c r="I37" i="10"/>
  <c r="F37" i="10"/>
  <c r="I36" i="10"/>
  <c r="F36" i="10"/>
  <c r="I35" i="10"/>
  <c r="F35" i="10"/>
  <c r="I34" i="10"/>
  <c r="F34" i="10"/>
  <c r="I33" i="10"/>
  <c r="F33" i="10"/>
  <c r="I32" i="10"/>
  <c r="F32" i="10"/>
  <c r="I31" i="10"/>
  <c r="F31" i="10"/>
  <c r="I30" i="10"/>
  <c r="F30" i="10"/>
  <c r="I29" i="10"/>
  <c r="F29" i="10"/>
  <c r="I28" i="10"/>
  <c r="F28" i="10"/>
  <c r="I27" i="10"/>
  <c r="F27" i="10"/>
  <c r="I26" i="10"/>
  <c r="F26" i="10"/>
  <c r="I25" i="10"/>
  <c r="F25" i="10"/>
  <c r="I24" i="10"/>
  <c r="F24" i="10"/>
  <c r="I23" i="10"/>
  <c r="F23" i="10"/>
  <c r="I22" i="10"/>
  <c r="F22" i="10"/>
  <c r="I21" i="10"/>
  <c r="F21" i="10"/>
  <c r="I20" i="10"/>
  <c r="F20" i="10"/>
  <c r="I19" i="10"/>
  <c r="F19" i="10"/>
  <c r="I18" i="10"/>
  <c r="F18" i="10"/>
  <c r="I17" i="10"/>
  <c r="F17" i="10"/>
  <c r="I16" i="10"/>
  <c r="F16" i="10"/>
  <c r="I15" i="10"/>
  <c r="F15" i="10"/>
  <c r="I14" i="10"/>
  <c r="F14" i="10"/>
  <c r="I13" i="10"/>
  <c r="F13" i="10"/>
  <c r="I12" i="10"/>
  <c r="F12" i="10"/>
  <c r="I11" i="10"/>
  <c r="F11" i="10"/>
  <c r="I10" i="10"/>
  <c r="F10" i="10"/>
  <c r="G65" i="9"/>
  <c r="E65" i="9"/>
  <c r="H65" i="9" s="1"/>
  <c r="G64" i="9"/>
  <c r="E64" i="9"/>
  <c r="H64" i="9" s="1"/>
  <c r="G63" i="9"/>
  <c r="E63" i="9"/>
  <c r="H63" i="9" s="1"/>
  <c r="H62" i="9"/>
  <c r="G62" i="9"/>
  <c r="E62" i="9"/>
  <c r="H61" i="9"/>
  <c r="G61" i="9"/>
  <c r="E61" i="9"/>
  <c r="G60" i="9"/>
  <c r="E60" i="9"/>
  <c r="H60" i="9" s="1"/>
  <c r="G59" i="9"/>
  <c r="E59" i="9"/>
  <c r="H59" i="9" s="1"/>
  <c r="H58" i="9"/>
  <c r="G58" i="9"/>
  <c r="E58" i="9"/>
  <c r="G57" i="9"/>
  <c r="E57" i="9"/>
  <c r="H57" i="9" s="1"/>
  <c r="G56" i="9"/>
  <c r="E56" i="9"/>
  <c r="H56" i="9" s="1"/>
  <c r="G55" i="9"/>
  <c r="E55" i="9"/>
  <c r="H55" i="9" s="1"/>
  <c r="H54" i="9"/>
  <c r="G54" i="9"/>
  <c r="E54" i="9"/>
  <c r="H53" i="9"/>
  <c r="G53" i="9"/>
  <c r="E53" i="9"/>
  <c r="G52" i="9"/>
  <c r="E52" i="9"/>
  <c r="H52" i="9" s="1"/>
  <c r="G51" i="9"/>
  <c r="E51" i="9"/>
  <c r="H51" i="9" s="1"/>
  <c r="H50" i="9"/>
  <c r="G50" i="9"/>
  <c r="E50" i="9"/>
  <c r="G49" i="9"/>
  <c r="E49" i="9"/>
  <c r="H49" i="9" s="1"/>
  <c r="G48" i="9"/>
  <c r="E48" i="9"/>
  <c r="H48" i="9" s="1"/>
  <c r="G47" i="9"/>
  <c r="E47" i="9"/>
  <c r="H47" i="9" s="1"/>
  <c r="H46" i="9"/>
  <c r="G46" i="9"/>
  <c r="E46" i="9"/>
  <c r="H45" i="9"/>
  <c r="G45" i="9"/>
  <c r="E45" i="9"/>
  <c r="G44" i="9"/>
  <c r="E44" i="9"/>
  <c r="H44" i="9" s="1"/>
  <c r="G43" i="9"/>
  <c r="E43" i="9"/>
  <c r="H43" i="9" s="1"/>
  <c r="H42" i="9"/>
  <c r="G42" i="9"/>
  <c r="E42" i="9"/>
  <c r="G41" i="9"/>
  <c r="E41" i="9"/>
  <c r="H41" i="9" s="1"/>
  <c r="G40" i="9"/>
  <c r="E40" i="9"/>
  <c r="H40" i="9" s="1"/>
  <c r="G39" i="9"/>
  <c r="E39" i="9"/>
  <c r="H39" i="9" s="1"/>
  <c r="H38" i="9"/>
  <c r="G38" i="9"/>
  <c r="E38" i="9"/>
  <c r="H37" i="9"/>
  <c r="G37" i="9"/>
  <c r="E37" i="9"/>
  <c r="G36" i="9"/>
  <c r="E36" i="9"/>
  <c r="H36" i="9" s="1"/>
  <c r="G35" i="9"/>
  <c r="E35" i="9"/>
  <c r="H35" i="9" s="1"/>
  <c r="H34" i="9"/>
  <c r="G34" i="9"/>
  <c r="E34" i="9"/>
  <c r="G33" i="9"/>
  <c r="E33" i="9"/>
  <c r="H33" i="9" s="1"/>
  <c r="G32" i="9"/>
  <c r="E32" i="9"/>
  <c r="H32" i="9" s="1"/>
  <c r="G31" i="9"/>
  <c r="E31" i="9"/>
  <c r="H31" i="9" s="1"/>
  <c r="H30" i="9"/>
  <c r="G30" i="9"/>
  <c r="E30" i="9"/>
  <c r="H29" i="9"/>
  <c r="G29" i="9"/>
  <c r="E29" i="9"/>
  <c r="G28" i="9"/>
  <c r="E28" i="9"/>
  <c r="H28" i="9" s="1"/>
  <c r="G27" i="9"/>
  <c r="E27" i="9"/>
  <c r="H27" i="9" s="1"/>
  <c r="H26" i="9"/>
  <c r="G26" i="9"/>
  <c r="E26" i="9"/>
  <c r="G25" i="9"/>
  <c r="E25" i="9"/>
  <c r="H25" i="9" s="1"/>
  <c r="G24" i="9"/>
  <c r="E24" i="9"/>
  <c r="H24" i="9" s="1"/>
  <c r="G23" i="9"/>
  <c r="E23" i="9"/>
  <c r="H23" i="9" s="1"/>
  <c r="H22" i="9"/>
  <c r="G22" i="9"/>
  <c r="E22" i="9"/>
  <c r="H21" i="9"/>
  <c r="G21" i="9"/>
  <c r="E21" i="9"/>
  <c r="G20" i="9"/>
  <c r="E20" i="9"/>
  <c r="H20" i="9" s="1"/>
  <c r="G19" i="9"/>
  <c r="E19" i="9"/>
  <c r="H19" i="9" s="1"/>
  <c r="H18" i="9"/>
  <c r="G18" i="9"/>
  <c r="E18" i="9"/>
  <c r="G17" i="9"/>
  <c r="E17" i="9"/>
  <c r="H17" i="9" s="1"/>
  <c r="G16" i="9"/>
  <c r="E16" i="9"/>
  <c r="H16" i="9" s="1"/>
  <c r="G15" i="9"/>
  <c r="E15" i="9"/>
  <c r="H15" i="9" s="1"/>
  <c r="H14" i="9"/>
  <c r="G14" i="9"/>
  <c r="E14" i="9"/>
  <c r="C14" i="9"/>
  <c r="H13" i="9"/>
  <c r="G13" i="9"/>
  <c r="E13" i="9"/>
  <c r="C13" i="9"/>
  <c r="H12" i="9"/>
  <c r="G12" i="9"/>
  <c r="E12" i="9"/>
  <c r="C12" i="9"/>
  <c r="H11" i="9"/>
  <c r="G11" i="9"/>
  <c r="E11" i="9"/>
  <c r="C11" i="9"/>
  <c r="H10" i="9"/>
  <c r="G10" i="9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3" i="7"/>
  <c r="K12" i="7"/>
  <c r="K11" i="7"/>
  <c r="K10" i="7"/>
  <c r="K9" i="7"/>
  <c r="K8" i="7"/>
  <c r="K7" i="7"/>
  <c r="K6" i="7"/>
  <c r="K5" i="7"/>
  <c r="K62" i="5"/>
  <c r="I62" i="5"/>
  <c r="H62" i="5"/>
  <c r="F62" i="5"/>
  <c r="K61" i="5"/>
  <c r="H61" i="5"/>
  <c r="F61" i="5"/>
  <c r="I61" i="5" s="1"/>
  <c r="K60" i="5"/>
  <c r="I60" i="5"/>
  <c r="H60" i="5"/>
  <c r="F60" i="5"/>
  <c r="K59" i="5"/>
  <c r="H59" i="5"/>
  <c r="F59" i="5"/>
  <c r="I59" i="5" s="1"/>
  <c r="K58" i="5"/>
  <c r="I58" i="5"/>
  <c r="H58" i="5"/>
  <c r="F58" i="5"/>
  <c r="K57" i="5"/>
  <c r="H57" i="5"/>
  <c r="F57" i="5"/>
  <c r="I57" i="5" s="1"/>
  <c r="K56" i="5"/>
  <c r="I56" i="5"/>
  <c r="H56" i="5"/>
  <c r="F56" i="5"/>
  <c r="K55" i="5"/>
  <c r="H55" i="5"/>
  <c r="F55" i="5"/>
  <c r="I55" i="5" s="1"/>
  <c r="K54" i="5"/>
  <c r="I54" i="5"/>
  <c r="H54" i="5"/>
  <c r="F54" i="5"/>
  <c r="K53" i="5"/>
  <c r="H53" i="5"/>
  <c r="F53" i="5"/>
  <c r="I53" i="5" s="1"/>
  <c r="K52" i="5"/>
  <c r="I52" i="5"/>
  <c r="H52" i="5"/>
  <c r="F52" i="5"/>
  <c r="K51" i="5"/>
  <c r="H51" i="5"/>
  <c r="F51" i="5"/>
  <c r="I51" i="5" s="1"/>
  <c r="K50" i="5"/>
  <c r="I50" i="5"/>
  <c r="H50" i="5"/>
  <c r="F50" i="5"/>
  <c r="K49" i="5"/>
  <c r="H49" i="5"/>
  <c r="F49" i="5"/>
  <c r="I49" i="5" s="1"/>
  <c r="K48" i="5"/>
  <c r="I48" i="5"/>
  <c r="H48" i="5"/>
  <c r="F48" i="5"/>
  <c r="K47" i="5"/>
  <c r="H47" i="5"/>
  <c r="F47" i="5"/>
  <c r="I47" i="5" s="1"/>
  <c r="K46" i="5"/>
  <c r="I46" i="5"/>
  <c r="H46" i="5"/>
  <c r="F46" i="5"/>
  <c r="K45" i="5"/>
  <c r="H45" i="5"/>
  <c r="F45" i="5"/>
  <c r="I45" i="5" s="1"/>
  <c r="K44" i="5"/>
  <c r="I44" i="5"/>
  <c r="H44" i="5"/>
  <c r="F44" i="5"/>
  <c r="K43" i="5"/>
  <c r="H43" i="5"/>
  <c r="F43" i="5"/>
  <c r="I43" i="5" s="1"/>
  <c r="K42" i="5"/>
  <c r="I42" i="5"/>
  <c r="H42" i="5"/>
  <c r="F42" i="5"/>
  <c r="K41" i="5"/>
  <c r="H41" i="5"/>
  <c r="F41" i="5"/>
  <c r="I41" i="5" s="1"/>
  <c r="K40" i="5"/>
  <c r="I40" i="5"/>
  <c r="H40" i="5"/>
  <c r="F40" i="5"/>
  <c r="K39" i="5"/>
  <c r="H39" i="5"/>
  <c r="F39" i="5"/>
  <c r="I39" i="5" s="1"/>
  <c r="K38" i="5"/>
  <c r="I38" i="5"/>
  <c r="H38" i="5"/>
  <c r="F38" i="5"/>
  <c r="K37" i="5"/>
  <c r="H37" i="5"/>
  <c r="F37" i="5"/>
  <c r="I37" i="5" s="1"/>
  <c r="K36" i="5"/>
  <c r="I36" i="5"/>
  <c r="H36" i="5"/>
  <c r="F36" i="5"/>
  <c r="K35" i="5"/>
  <c r="H35" i="5"/>
  <c r="F35" i="5"/>
  <c r="I35" i="5" s="1"/>
  <c r="K34" i="5"/>
  <c r="I34" i="5"/>
  <c r="H34" i="5"/>
  <c r="F34" i="5"/>
  <c r="K33" i="5"/>
  <c r="H33" i="5"/>
  <c r="F33" i="5"/>
  <c r="I33" i="5" s="1"/>
  <c r="K32" i="5"/>
  <c r="I32" i="5"/>
  <c r="H32" i="5"/>
  <c r="F32" i="5"/>
  <c r="K31" i="5"/>
  <c r="H31" i="5"/>
  <c r="F31" i="5"/>
  <c r="I31" i="5" s="1"/>
  <c r="K30" i="5"/>
  <c r="I30" i="5"/>
  <c r="H30" i="5"/>
  <c r="F30" i="5"/>
  <c r="K29" i="5"/>
  <c r="H29" i="5"/>
  <c r="F29" i="5"/>
  <c r="I29" i="5" s="1"/>
  <c r="K28" i="5"/>
  <c r="I28" i="5"/>
  <c r="H28" i="5"/>
  <c r="F28" i="5"/>
  <c r="K27" i="5"/>
  <c r="H27" i="5"/>
  <c r="F27" i="5"/>
  <c r="I27" i="5" s="1"/>
  <c r="K26" i="5"/>
  <c r="I26" i="5"/>
  <c r="H26" i="5"/>
  <c r="F26" i="5"/>
  <c r="K25" i="5"/>
  <c r="H25" i="5"/>
  <c r="F25" i="5"/>
  <c r="I25" i="5" s="1"/>
  <c r="K24" i="5"/>
  <c r="I24" i="5"/>
  <c r="H24" i="5"/>
  <c r="F24" i="5"/>
  <c r="K23" i="5"/>
  <c r="H23" i="5"/>
  <c r="F23" i="5"/>
  <c r="I23" i="5" s="1"/>
  <c r="K22" i="5"/>
  <c r="I22" i="5"/>
  <c r="H22" i="5"/>
  <c r="F22" i="5"/>
  <c r="K21" i="5"/>
  <c r="H21" i="5"/>
  <c r="F21" i="5"/>
  <c r="I21" i="5" s="1"/>
  <c r="K20" i="5"/>
  <c r="I20" i="5"/>
  <c r="H20" i="5"/>
  <c r="F20" i="5"/>
  <c r="K19" i="5"/>
  <c r="H19" i="5"/>
  <c r="F19" i="5"/>
  <c r="I19" i="5" s="1"/>
  <c r="K18" i="5"/>
  <c r="I18" i="5"/>
  <c r="H18" i="5"/>
  <c r="F18" i="5"/>
  <c r="K17" i="5"/>
  <c r="H17" i="5"/>
  <c r="F17" i="5"/>
  <c r="I17" i="5" s="1"/>
  <c r="K16" i="5"/>
  <c r="I16" i="5"/>
  <c r="H16" i="5"/>
  <c r="F16" i="5"/>
  <c r="K15" i="5"/>
  <c r="H15" i="5"/>
  <c r="F15" i="5"/>
  <c r="I15" i="5" s="1"/>
  <c r="K14" i="5"/>
  <c r="I14" i="5"/>
  <c r="H14" i="5"/>
  <c r="F14" i="5"/>
  <c r="K13" i="5"/>
  <c r="H13" i="5"/>
  <c r="F13" i="5"/>
  <c r="I13" i="5" s="1"/>
  <c r="K12" i="5"/>
  <c r="I12" i="5"/>
  <c r="H12" i="5"/>
  <c r="F12" i="5"/>
  <c r="K11" i="5"/>
  <c r="H11" i="5"/>
  <c r="F11" i="5"/>
  <c r="I11" i="5" s="1"/>
  <c r="K10" i="5"/>
  <c r="I10" i="5"/>
  <c r="H10" i="5"/>
  <c r="F10" i="5"/>
  <c r="K9" i="5"/>
  <c r="H9" i="5"/>
  <c r="F9" i="5"/>
  <c r="I9" i="5" s="1"/>
  <c r="K8" i="5"/>
  <c r="I8" i="5"/>
  <c r="H8" i="5"/>
  <c r="F8" i="5"/>
  <c r="K7" i="5"/>
  <c r="H7" i="5"/>
  <c r="F7" i="5"/>
  <c r="I7" i="5" s="1"/>
  <c r="E72" i="4"/>
  <c r="F72" i="4" s="1"/>
  <c r="D72" i="4"/>
  <c r="F71" i="4"/>
  <c r="E71" i="4"/>
  <c r="D71" i="4"/>
  <c r="F70" i="4"/>
  <c r="E70" i="4"/>
  <c r="D70" i="4"/>
  <c r="F69" i="4"/>
  <c r="E69" i="4"/>
  <c r="D69" i="4"/>
  <c r="E68" i="4"/>
  <c r="F68" i="4" s="1"/>
  <c r="D68" i="4"/>
  <c r="E67" i="4"/>
  <c r="D67" i="4"/>
  <c r="F67" i="4" s="1"/>
  <c r="F66" i="4"/>
  <c r="E66" i="4"/>
  <c r="D66" i="4"/>
  <c r="E65" i="4"/>
  <c r="F65" i="4" s="1"/>
  <c r="D65" i="4"/>
  <c r="E64" i="4"/>
  <c r="F64" i="4" s="1"/>
  <c r="D64" i="4"/>
  <c r="F63" i="4"/>
  <c r="E63" i="4"/>
  <c r="D63" i="4"/>
  <c r="F62" i="4"/>
  <c r="E62" i="4"/>
  <c r="D62" i="4"/>
  <c r="F61" i="4"/>
  <c r="E61" i="4"/>
  <c r="D61" i="4"/>
  <c r="E60" i="4"/>
  <c r="F60" i="4" s="1"/>
  <c r="D60" i="4"/>
  <c r="E59" i="4"/>
  <c r="D59" i="4"/>
  <c r="F59" i="4" s="1"/>
  <c r="F58" i="4"/>
  <c r="E58" i="4"/>
  <c r="D58" i="4"/>
  <c r="E57" i="4"/>
  <c r="F57" i="4" s="1"/>
  <c r="D57" i="4"/>
  <c r="E56" i="4"/>
  <c r="F56" i="4" s="1"/>
  <c r="D56" i="4"/>
  <c r="F55" i="4"/>
  <c r="E55" i="4"/>
  <c r="D55" i="4"/>
  <c r="F54" i="4"/>
  <c r="E54" i="4"/>
  <c r="D54" i="4"/>
  <c r="F53" i="4"/>
  <c r="E53" i="4"/>
  <c r="D53" i="4"/>
  <c r="E52" i="4"/>
  <c r="F52" i="4" s="1"/>
  <c r="D52" i="4"/>
  <c r="E51" i="4"/>
  <c r="D51" i="4"/>
  <c r="F51" i="4" s="1"/>
  <c r="F50" i="4"/>
  <c r="E50" i="4"/>
  <c r="D50" i="4"/>
  <c r="E49" i="4"/>
  <c r="F49" i="4" s="1"/>
  <c r="D49" i="4"/>
  <c r="E48" i="4"/>
  <c r="F48" i="4" s="1"/>
  <c r="D48" i="4"/>
  <c r="F47" i="4"/>
  <c r="E47" i="4"/>
  <c r="D47" i="4"/>
  <c r="F46" i="4"/>
  <c r="E46" i="4"/>
  <c r="D46" i="4"/>
  <c r="F45" i="4"/>
  <c r="E45" i="4"/>
  <c r="D45" i="4"/>
  <c r="E44" i="4"/>
  <c r="F44" i="4" s="1"/>
  <c r="D44" i="4"/>
  <c r="E43" i="4"/>
  <c r="D43" i="4"/>
  <c r="F43" i="4" s="1"/>
  <c r="F42" i="4"/>
  <c r="E42" i="4"/>
  <c r="D42" i="4"/>
  <c r="E41" i="4"/>
  <c r="F41" i="4" s="1"/>
  <c r="D41" i="4"/>
  <c r="E40" i="4"/>
  <c r="F40" i="4" s="1"/>
  <c r="D40" i="4"/>
  <c r="F39" i="4"/>
  <c r="E39" i="4"/>
  <c r="D39" i="4"/>
  <c r="F38" i="4"/>
  <c r="E38" i="4"/>
  <c r="D38" i="4"/>
  <c r="F37" i="4"/>
  <c r="E37" i="4"/>
  <c r="D37" i="4"/>
  <c r="E36" i="4"/>
  <c r="F36" i="4" s="1"/>
  <c r="D36" i="4"/>
  <c r="E35" i="4"/>
  <c r="D35" i="4"/>
  <c r="F35" i="4" s="1"/>
  <c r="F34" i="4"/>
  <c r="E34" i="4"/>
  <c r="D34" i="4"/>
  <c r="E33" i="4"/>
  <c r="F33" i="4" s="1"/>
  <c r="D33" i="4"/>
  <c r="E32" i="4"/>
  <c r="F32" i="4" s="1"/>
  <c r="D32" i="4"/>
  <c r="F31" i="4"/>
  <c r="E31" i="4"/>
  <c r="D31" i="4"/>
  <c r="F30" i="4"/>
  <c r="E30" i="4"/>
  <c r="D30" i="4"/>
  <c r="F29" i="4"/>
  <c r="E29" i="4"/>
  <c r="D29" i="4"/>
  <c r="E28" i="4"/>
  <c r="F28" i="4" s="1"/>
  <c r="D28" i="4"/>
  <c r="E27" i="4"/>
  <c r="D27" i="4"/>
  <c r="F27" i="4" s="1"/>
  <c r="F26" i="4"/>
  <c r="E26" i="4"/>
  <c r="D26" i="4"/>
  <c r="E25" i="4"/>
  <c r="F25" i="4" s="1"/>
  <c r="D25" i="4"/>
  <c r="E24" i="4"/>
  <c r="F24" i="4" s="1"/>
  <c r="D24" i="4"/>
  <c r="F23" i="4"/>
  <c r="E23" i="4"/>
  <c r="D23" i="4"/>
  <c r="F22" i="4"/>
  <c r="E22" i="4"/>
  <c r="D22" i="4"/>
  <c r="F21" i="4"/>
  <c r="E21" i="4"/>
  <c r="D21" i="4"/>
  <c r="E20" i="4"/>
  <c r="F20" i="4" s="1"/>
  <c r="D20" i="4"/>
  <c r="E19" i="4"/>
  <c r="D19" i="4"/>
  <c r="F19" i="4" s="1"/>
  <c r="F18" i="4"/>
  <c r="E18" i="4"/>
  <c r="D18" i="4"/>
  <c r="E17" i="4"/>
  <c r="F17" i="4" s="1"/>
  <c r="D17" i="4"/>
  <c r="E16" i="4"/>
  <c r="F16" i="4" s="1"/>
  <c r="D16" i="4"/>
  <c r="F15" i="4"/>
  <c r="E15" i="4"/>
  <c r="D15" i="4"/>
  <c r="F14" i="4"/>
  <c r="E14" i="4"/>
  <c r="D14" i="4"/>
  <c r="F13" i="4"/>
  <c r="E13" i="4"/>
  <c r="D13" i="4"/>
  <c r="E12" i="4"/>
  <c r="F12" i="4" s="1"/>
  <c r="D12" i="4"/>
  <c r="E11" i="4"/>
  <c r="D11" i="4"/>
  <c r="F11" i="4" s="1"/>
  <c r="F10" i="4"/>
  <c r="E10" i="4"/>
  <c r="D10" i="4"/>
  <c r="E9" i="4"/>
  <c r="F9" i="4" s="1"/>
  <c r="D9" i="4"/>
  <c r="E8" i="4"/>
  <c r="F8" i="4" s="1"/>
  <c r="D8" i="4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V76" i="1"/>
  <c r="W76" i="1" s="1"/>
  <c r="O76" i="1"/>
  <c r="K76" i="1"/>
  <c r="V75" i="1"/>
  <c r="W75" i="1" s="1"/>
  <c r="O75" i="1"/>
  <c r="K75" i="1"/>
  <c r="V74" i="1"/>
  <c r="W74" i="1" s="1"/>
  <c r="O74" i="1"/>
  <c r="K74" i="1"/>
  <c r="V73" i="1"/>
  <c r="W73" i="1" s="1"/>
  <c r="O73" i="1"/>
  <c r="K73" i="1"/>
  <c r="V72" i="1"/>
  <c r="W72" i="1" s="1"/>
  <c r="O72" i="1"/>
  <c r="K72" i="1"/>
  <c r="V71" i="1"/>
  <c r="W71" i="1" s="1"/>
  <c r="O71" i="1"/>
  <c r="K71" i="1"/>
  <c r="V70" i="1"/>
  <c r="W70" i="1" s="1"/>
  <c r="O70" i="1"/>
  <c r="K70" i="1"/>
  <c r="V69" i="1"/>
  <c r="W69" i="1" s="1"/>
  <c r="O69" i="1"/>
  <c r="K69" i="1"/>
  <c r="V68" i="1"/>
  <c r="W68" i="1" s="1"/>
  <c r="O68" i="1"/>
  <c r="K68" i="1"/>
  <c r="V67" i="1"/>
  <c r="W67" i="1" s="1"/>
  <c r="O67" i="1"/>
  <c r="K67" i="1"/>
  <c r="V66" i="1"/>
  <c r="W66" i="1" s="1"/>
  <c r="O66" i="1"/>
  <c r="K66" i="1"/>
  <c r="V65" i="1"/>
  <c r="W65" i="1" s="1"/>
  <c r="O65" i="1"/>
  <c r="K65" i="1"/>
  <c r="V64" i="1"/>
  <c r="W64" i="1" s="1"/>
  <c r="O64" i="1"/>
  <c r="K64" i="1"/>
  <c r="V63" i="1"/>
  <c r="W63" i="1" s="1"/>
  <c r="O63" i="1"/>
  <c r="K63" i="1"/>
  <c r="V62" i="1"/>
  <c r="W62" i="1" s="1"/>
  <c r="O62" i="1"/>
  <c r="K62" i="1"/>
  <c r="V61" i="1"/>
  <c r="W61" i="1" s="1"/>
  <c r="O61" i="1"/>
  <c r="K61" i="1"/>
  <c r="V60" i="1"/>
  <c r="W60" i="1" s="1"/>
  <c r="O60" i="1"/>
  <c r="K60" i="1"/>
  <c r="V59" i="1"/>
  <c r="W59" i="1" s="1"/>
  <c r="O59" i="1"/>
  <c r="K59" i="1"/>
  <c r="V58" i="1"/>
  <c r="W58" i="1" s="1"/>
  <c r="O58" i="1"/>
  <c r="K58" i="1"/>
  <c r="V57" i="1"/>
  <c r="W57" i="1" s="1"/>
  <c r="O57" i="1"/>
  <c r="K57" i="1"/>
  <c r="V56" i="1"/>
  <c r="W56" i="1" s="1"/>
  <c r="O56" i="1"/>
  <c r="K56" i="1"/>
  <c r="V55" i="1"/>
  <c r="W55" i="1" s="1"/>
  <c r="O55" i="1"/>
  <c r="K55" i="1"/>
  <c r="V54" i="1"/>
  <c r="W54" i="1" s="1"/>
  <c r="O54" i="1"/>
  <c r="K54" i="1"/>
  <c r="V53" i="1"/>
  <c r="W53" i="1" s="1"/>
  <c r="O53" i="1"/>
  <c r="K53" i="1"/>
  <c r="V52" i="1"/>
  <c r="W52" i="1" s="1"/>
  <c r="O52" i="1"/>
  <c r="K52" i="1"/>
  <c r="V51" i="1"/>
  <c r="W51" i="1" s="1"/>
  <c r="O51" i="1"/>
  <c r="K51" i="1"/>
  <c r="V50" i="1"/>
  <c r="W50" i="1" s="1"/>
  <c r="O50" i="1"/>
  <c r="K50" i="1"/>
  <c r="V49" i="1"/>
  <c r="W49" i="1" s="1"/>
  <c r="O49" i="1"/>
  <c r="K49" i="1"/>
  <c r="V48" i="1"/>
  <c r="W48" i="1" s="1"/>
  <c r="O48" i="1"/>
  <c r="K48" i="1"/>
  <c r="V47" i="1"/>
  <c r="W47" i="1" s="1"/>
  <c r="O47" i="1"/>
  <c r="K47" i="1"/>
  <c r="V46" i="1"/>
  <c r="W46" i="1" s="1"/>
  <c r="O46" i="1"/>
  <c r="K46" i="1"/>
  <c r="V45" i="1"/>
  <c r="W45" i="1" s="1"/>
  <c r="O45" i="1"/>
  <c r="K45" i="1"/>
  <c r="V44" i="1"/>
  <c r="W44" i="1" s="1"/>
  <c r="O44" i="1"/>
  <c r="K44" i="1"/>
  <c r="V43" i="1"/>
  <c r="W43" i="1" s="1"/>
  <c r="O43" i="1"/>
  <c r="K43" i="1"/>
  <c r="V42" i="1"/>
  <c r="W42" i="1" s="1"/>
  <c r="O42" i="1"/>
  <c r="K42" i="1"/>
  <c r="V41" i="1"/>
  <c r="W41" i="1" s="1"/>
  <c r="O41" i="1"/>
  <c r="K41" i="1"/>
  <c r="V40" i="1"/>
  <c r="W40" i="1" s="1"/>
  <c r="O40" i="1"/>
  <c r="K40" i="1"/>
  <c r="V39" i="1"/>
  <c r="W39" i="1" s="1"/>
  <c r="O39" i="1"/>
  <c r="K39" i="1"/>
  <c r="V38" i="1"/>
  <c r="W38" i="1" s="1"/>
  <c r="O38" i="1"/>
  <c r="K38" i="1"/>
  <c r="V37" i="1"/>
  <c r="W37" i="1" s="1"/>
  <c r="O37" i="1"/>
  <c r="K37" i="1"/>
  <c r="V36" i="1"/>
  <c r="W36" i="1" s="1"/>
  <c r="O36" i="1"/>
  <c r="K36" i="1"/>
  <c r="V35" i="1"/>
  <c r="W35" i="1" s="1"/>
  <c r="O35" i="1"/>
  <c r="K35" i="1"/>
  <c r="V34" i="1"/>
  <c r="W34" i="1" s="1"/>
  <c r="O34" i="1"/>
  <c r="K34" i="1"/>
  <c r="V33" i="1"/>
  <c r="W33" i="1" s="1"/>
  <c r="O33" i="1"/>
  <c r="K33" i="1"/>
  <c r="V32" i="1"/>
  <c r="W32" i="1" s="1"/>
  <c r="O32" i="1"/>
  <c r="K32" i="1"/>
  <c r="V31" i="1"/>
  <c r="W31" i="1" s="1"/>
  <c r="O31" i="1"/>
  <c r="K31" i="1"/>
  <c r="V30" i="1"/>
  <c r="W30" i="1" s="1"/>
  <c r="O30" i="1"/>
  <c r="K30" i="1"/>
  <c r="V29" i="1"/>
  <c r="W29" i="1" s="1"/>
  <c r="O29" i="1"/>
  <c r="K29" i="1"/>
  <c r="V28" i="1"/>
  <c r="W28" i="1" s="1"/>
  <c r="O28" i="1"/>
  <c r="K28" i="1"/>
  <c r="V27" i="1"/>
  <c r="W27" i="1" s="1"/>
  <c r="O27" i="1"/>
  <c r="K27" i="1"/>
  <c r="V26" i="1"/>
  <c r="W26" i="1" s="1"/>
  <c r="O26" i="1"/>
  <c r="K26" i="1"/>
  <c r="V25" i="1"/>
  <c r="W25" i="1" s="1"/>
  <c r="O25" i="1"/>
  <c r="K25" i="1"/>
  <c r="V24" i="1"/>
  <c r="W24" i="1" s="1"/>
  <c r="O24" i="1"/>
  <c r="K24" i="1"/>
  <c r="V23" i="1"/>
  <c r="W23" i="1" s="1"/>
  <c r="O23" i="1"/>
  <c r="K23" i="1"/>
  <c r="V22" i="1"/>
  <c r="W22" i="1" s="1"/>
  <c r="O22" i="1"/>
  <c r="K22" i="1"/>
  <c r="V21" i="1"/>
  <c r="W21" i="1" s="1"/>
  <c r="O21" i="1"/>
  <c r="K21" i="1"/>
  <c r="J24" i="10" l="1"/>
  <c r="J32" i="10"/>
  <c r="J36" i="10"/>
  <c r="J52" i="10"/>
  <c r="J56" i="10"/>
  <c r="J64" i="10"/>
  <c r="J18" i="10"/>
  <c r="J38" i="10"/>
  <c r="M27" i="10"/>
  <c r="M31" i="10"/>
  <c r="M35" i="10"/>
  <c r="J43" i="10"/>
  <c r="M17" i="10"/>
  <c r="M29" i="10"/>
  <c r="M51" i="10"/>
  <c r="M55" i="10"/>
  <c r="J16" i="10"/>
  <c r="M57" i="10"/>
  <c r="M10" i="10"/>
  <c r="J54" i="10"/>
  <c r="J21" i="10"/>
  <c r="J25" i="10"/>
  <c r="M44" i="10"/>
  <c r="M48" i="10"/>
  <c r="J14" i="10"/>
  <c r="M58" i="10"/>
  <c r="M62" i="10"/>
  <c r="J47" i="10"/>
  <c r="M34" i="10"/>
  <c r="J10" i="10"/>
  <c r="M14" i="10"/>
  <c r="M21" i="10"/>
  <c r="M28" i="10"/>
  <c r="J35" i="10"/>
  <c r="J42" i="10"/>
  <c r="M42" i="10"/>
  <c r="M52" i="10"/>
  <c r="J45" i="10"/>
  <c r="M45" i="10"/>
  <c r="J63" i="10"/>
  <c r="M63" i="10"/>
  <c r="J59" i="10"/>
  <c r="M59" i="10"/>
  <c r="M25" i="10"/>
  <c r="M32" i="10"/>
  <c r="M39" i="10"/>
  <c r="M46" i="10"/>
  <c r="J49" i="10"/>
  <c r="M49" i="10"/>
  <c r="M56" i="10"/>
  <c r="J60" i="10"/>
  <c r="M60" i="10"/>
  <c r="M64" i="10"/>
  <c r="J11" i="10"/>
  <c r="M11" i="10"/>
  <c r="J15" i="10"/>
  <c r="M15" i="10"/>
  <c r="M18" i="10"/>
  <c r="J22" i="10"/>
  <c r="M22" i="10"/>
  <c r="J29" i="10"/>
  <c r="M36" i="10"/>
  <c r="J39" i="10"/>
  <c r="M43" i="10"/>
  <c r="J46" i="10"/>
  <c r="J53" i="10"/>
  <c r="M53" i="10"/>
  <c r="J61" i="10"/>
  <c r="M61" i="10"/>
  <c r="J65" i="10"/>
  <c r="M65" i="10"/>
  <c r="J30" i="10"/>
  <c r="M30" i="10"/>
  <c r="J26" i="10"/>
  <c r="M26" i="10"/>
  <c r="J33" i="10"/>
  <c r="M33" i="10"/>
  <c r="J50" i="10"/>
  <c r="M50" i="10"/>
  <c r="J12" i="10"/>
  <c r="M12" i="10"/>
  <c r="M16" i="10"/>
  <c r="J19" i="10"/>
  <c r="M19" i="10"/>
  <c r="J23" i="10"/>
  <c r="M23" i="10"/>
  <c r="J37" i="10"/>
  <c r="M37" i="10"/>
  <c r="M40" i="10"/>
  <c r="M47" i="10"/>
  <c r="M54" i="10"/>
  <c r="J62" i="10"/>
  <c r="F66" i="10"/>
  <c r="M20" i="10"/>
  <c r="M24" i="10"/>
  <c r="M38" i="10"/>
  <c r="M41" i="10"/>
  <c r="J48" i="10"/>
  <c r="J51" i="10"/>
</calcChain>
</file>

<file path=xl/sharedStrings.xml><?xml version="1.0" encoding="utf-8"?>
<sst xmlns="http://schemas.openxmlformats.org/spreadsheetml/2006/main" count="1334" uniqueCount="663">
  <si>
    <t>Приложение № 2</t>
  </si>
  <si>
    <t xml:space="preserve">к Порядку проведения Федеральной службой по надзору в сфере связи, информационных технологий и массовых коммуникаций мониторинга качества финансового менеджмента в отношении ее территориальных органов, утвержденному приказом Роскомндзора </t>
  </si>
  <si>
    <t>( мониторинг качества финансового менеджмента проводится по состоянию на 1 января года следующего за отчетным нарастающим итогом с начала года)</t>
  </si>
  <si>
    <t xml:space="preserve">УТВЕРЖДАЮ </t>
  </si>
  <si>
    <t>Заместитель руководителя</t>
  </si>
  <si>
    <t xml:space="preserve">                 В.В. Логунов</t>
  </si>
  <si>
    <t>(фамилия, имя, отчество (при наличии)</t>
  </si>
  <si>
    <t xml:space="preserve">  "___"_____________20____ г.</t>
  </si>
  <si>
    <t>Отчет о результатах мониторинга качества финансового менеджмента</t>
  </si>
  <si>
    <t>территориальных органов Роскомнадзора за 2025  год</t>
  </si>
  <si>
    <t>№№ п/п</t>
  </si>
  <si>
    <t>Наименование территориального органа</t>
  </si>
  <si>
    <t xml:space="preserve">Показатели мониторинга качества финансовго менеджмента </t>
  </si>
  <si>
    <t>ОЦЕНКА СРЕДНЕГО УРОВНЯ КАЧЕСТВА ФИНАНСОВГО МЕНЕДЖМЕНТА</t>
  </si>
  <si>
    <t>Рейтинг:                                I - группа;                                                       II- группа;                                                   III- группа;                                                                   IV- группа.</t>
  </si>
  <si>
    <t>СУММА
 БАЛЛОВ ПО ИТОГАМ 4 КВАРТАЛОВ</t>
  </si>
  <si>
    <t xml:space="preserve">БАЛЛЫ ЗА ЭФФЕКТИВНОСТЬ УПРАВЛЕНИЯ КРЕДИТОРСКОЙ И ДЕБИТОРСКОЙ ЗАДОЛЖЕННОСТЬЮ ПО РАСХОДАМ </t>
  </si>
  <si>
    <t xml:space="preserve">БАЛЛЫ ЗА ФАКТЫ НАРУШЕНИЯ ПОРЯДКА И УСТАНОВЛЕННЫХ СРОКОВ УТВЕРЖДЕНИЯ И ВЕДЕНИЯ БЮДЖЕТНЫХ СМЕТ </t>
  </si>
  <si>
    <t xml:space="preserve">БАЛЛЫ ЗА ФАКТЫ НАРУШЕНИЯ ПОРЯДКА ПРИНЯТИЯ БЮДЖЕТНЫХ ОБЯЗАТЕЬСТВ НА ЗАКУПКУ ТОВАРОВ, РАБОТ И УСЛУГ  </t>
  </si>
  <si>
    <t>БАЛЛЫ ЗА НАЛИЧИЕ НЕДОСТАЧ И ХИЩЕНИЙ</t>
  </si>
  <si>
    <t xml:space="preserve">Кассовый расход </t>
  </si>
  <si>
    <t>Кассовый расход в 4 квартале</t>
  </si>
  <si>
    <t>Средний объем кассовых расходов за 1 - 3 квартал</t>
  </si>
  <si>
    <t>Равномерность расходов в течении финансового года %</t>
  </si>
  <si>
    <t>БАЛЛЫ ЗА РАВНОМЕР-НОСТЬ РАСХОДОВ В ТЕЧЕНИИ ФИНАНСО-ВОГО ГОДА</t>
  </si>
  <si>
    <t>Стоимость материальных запасов по состоянию на 1 января отчетного года</t>
  </si>
  <si>
    <t>Стоимость материальных запасов по состоянию на 1 января года, следующего за отчетным</t>
  </si>
  <si>
    <t>Темп роста (снижения) объема материальных запасов</t>
  </si>
  <si>
    <t>БАЛЛЫ ЗА ТЕМП РОСТА (СНИЖЕНИЯ) ОБЪЕМА МАТЕРИАЛЬНЫХ ЗАПАСОВ</t>
  </si>
  <si>
    <t xml:space="preserve">БАЛЛЫ ЗА СУММУ СУДЕБНЫХ ИСКОВ </t>
  </si>
  <si>
    <t>БАЛЛЫ ЗА ОБЪЕМ ПРОСРОЧЕННОЙ ДЕБИТОРСКОЙ ЗАДОЛЖЕННОСТЬЮ ПО ДОХОДАМ</t>
  </si>
  <si>
    <t xml:space="preserve">БАЛЛЫ ЗА КОЛИЧЕСТВО ФАКТОВ НАРУШЕНИЯ ПОРЯДКА ФОРМИРОВАНИЯ И ПНЕДСТАВЛЕНИЯ ГОДОВОЙ БЮДЖЕТНОЙ ОТЧЕТНОСТИ </t>
  </si>
  <si>
    <t xml:space="preserve">БАЛЛЫ ЗА ДОЛЮ НЕИСПОЛЬЗО-ВАННЫХ НА КОНЕЦ ГОДА БЮДЖЕТНХ АССИГНОВА-НИЙ </t>
  </si>
  <si>
    <t>БАЛЛЫ ЗА КАЧЕСТВО ОСЩЕСТВЛЕНИЯ ЗАКУПОК</t>
  </si>
  <si>
    <t xml:space="preserve">ИТОГОВАЯ ОЦЕНКА В БАЛЛАХ </t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</si>
  <si>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АЛТАЙСКОМУ КРАЮ И РЕСПУБЛИКЕ АЛТАЙ</t>
    </r>
  </si>
  <si>
    <t>II</t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</si>
  <si>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АМУРСКОЙ ОБЛАСТИ</t>
    </r>
  </si>
  <si>
    <t>I</t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</si>
  <si>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АРХАНГЕЛЬСКОЙ ОБЛАСТИ И НЕНЕЦКОМУ АВТОНОМНОМУ ОКРУГУ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</si>
  <si>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АСТРАХАНСКОЙ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</si>
  <si>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БЕЛГОРОДСКОЙ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</si>
  <si>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БРЯНСКОЙ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</si>
  <si>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ВОЛГОГРАДСКОЙ ОБЛАСТИ И РЕСПУБЛИКЕ КАЛМЫКИЯ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</si>
  <si>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ВОЛОГОДСКОЙ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</si>
  <si>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ВОРОНЕЖСКОЙ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</si>
  <si>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ДАЛЬНЕВОСТОЧНОМУ ФО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</si>
  <si>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ЗАБАЙКАЛЬСКОМУ КРАЮ</t>
    </r>
  </si>
  <si>
    <r>
      <rPr>
        <b/>
        <sz val="14"/>
        <rFont val="Times New Roman"/>
        <family val="1"/>
        <charset val="204"/>
      </rPr>
      <t>ЕНИСЕЙСКОЕ</t>
    </r>
    <r>
      <rPr>
        <sz val="14"/>
        <rFont val="Times New Roman"/>
        <family val="1"/>
        <charset val="204"/>
      </rPr>
      <t xml:space="preserve"> УПРАВЛЕНИЕ РОСКОМНАДЗОРА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</si>
  <si>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ИРКУТСКОЙ ОБЛАСТИ 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</si>
  <si>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КАЛИНИНГРАДСКОЙ ОБЛАСТИ</t>
    </r>
  </si>
  <si>
    <t>III</t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</si>
  <si>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КАМЧАТСКОМУ КРАЮ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</si>
  <si>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КЕМЕРОВСКОЙ ОБЛАСТИ - КУЗБАССУ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</si>
  <si>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КИРОВСКОЙ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</si>
  <si>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КУРГАНСКОЙ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</si>
  <si>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КУРСКОЙ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</si>
  <si>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ЛИПЕЦКОЙ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</si>
  <si>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МАГАДАНСКОЙ ОБЛАСТИ И ЧУКОТСКОМУ АВТОНОМНОМУ ОКРУГУ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</si>
  <si>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МУРМАНСКОЙ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</si>
  <si>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ОМСКОЙ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</si>
  <si>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ОРЕНБУРГСКОЙ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</si>
  <si>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ПЕНЗЕНСКОЙ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</si>
  <si>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ПЕРМСКОМУ КРАЮ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</si>
  <si>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ПРИВОЛЖСКОМУ ФО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</si>
  <si>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БАШКОРТОСТАН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</si>
  <si>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БУРЯТИЯ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</si>
  <si>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ДАГЕСТАН</t>
    </r>
  </si>
  <si>
    <t>IV</t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</si>
  <si>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ИНГУШЕТИЯ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</si>
  <si>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КАРЕЛИЯ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</si>
  <si>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КОМИ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</si>
  <si>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КРЫМ И ГОРОДУ СЕВАСТОПОЛЬ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</si>
  <si>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САХА (ЯКУТИЯ)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</si>
  <si>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СЕВЕРНАЯ ОСЕТИЯ-АЛАНИЯ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</si>
  <si>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ТАТАРСТАН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</si>
  <si>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РОСТОВСКОЙ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</si>
  <si>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РЯЗАНСКОЙ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</si>
  <si>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САМАРСКОЙ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</si>
  <si>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СЕВЕРО-ЗАПАДНОМУ ФО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</si>
  <si>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СЕВЕРО-КАВКАЗСКОМУ ФО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</si>
  <si>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СИБИРСКОМУ ФО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</si>
  <si>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ТАМБОВСКОЙ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</si>
  <si>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ТВЕРСКОЙ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</si>
  <si>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ТОМСКОЙ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</si>
  <si>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</si>
  <si>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УДМУРТСКОЙ РЕСПУБЛИКЕ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</si>
  <si>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УЛЬЯНОВСКОЙ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</si>
  <si>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УРАЛЬСКОМУ ФО</t>
    </r>
  </si>
  <si>
    <r>
      <rPr>
        <sz val="14"/>
        <rFont val="Times New Roman"/>
        <family val="1"/>
        <charset val="204"/>
      </rPr>
      <t>УПРАВЛЕНИЕ РОСКОМНАДЗОРА ПО</t>
    </r>
    <r>
      <rPr>
        <b/>
        <sz val="14"/>
        <rFont val="Times New Roman"/>
        <family val="1"/>
        <charset val="204"/>
      </rPr>
      <t xml:space="preserve"> ХАБАРОВСКОМУ КРАЮ, САХАЛИНСКОЙ ОБЛАСТИ И ЕВРЕЙСКОЙ АВТОНОМНОЙ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</si>
  <si>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ЦЕНТРАЛЬНОМУ ФО</t>
    </r>
  </si>
  <si>
    <t>V</t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</si>
  <si>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ЧЕЛЯБИНСКОЙ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</si>
  <si>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ЧЕЧЕНСКОЙ РЕСПУБЛИКЕ 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</si>
  <si>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ЮЖНОМУ ФО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</si>
  <si>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ЯРОСЛАВСКОЙ ОБЛАСТИ </t>
    </r>
  </si>
  <si>
    <t xml:space="preserve">Начальник Финансово-административного </t>
  </si>
  <si>
    <t>управления</t>
  </si>
  <si>
    <t>от ______________ № ____</t>
  </si>
  <si>
    <t>Образец</t>
  </si>
  <si>
    <t>территориальных органов Роскомнадзора за 20___ год</t>
  </si>
  <si>
    <t>1 кв 2025</t>
  </si>
  <si>
    <t>2 кв 2025</t>
  </si>
  <si>
    <t>3 кв 2025</t>
  </si>
  <si>
    <t>Равномерность расходов в течении финансового года</t>
  </si>
  <si>
    <t xml:space="preserve"> количество нарушения</t>
  </si>
  <si>
    <t>баллы</t>
  </si>
  <si>
    <t xml:space="preserve">экономия </t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</si>
  <si>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ВЛАДИМИРСКОЙ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</si>
  <si>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ИВАНОВСКОЙ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</si>
  <si>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КАЛУЖСКОЙ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</si>
  <si>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КОСТРОМСКОЙ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</si>
  <si>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ОРЛОВСКОЙ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</si>
  <si>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САРАТОВСКОЙ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</si>
  <si>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СМОЛЕНСКОЙ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</si>
  <si>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ТУЛЬСКОЙ ОБЛАСТИ</t>
    </r>
  </si>
  <si>
    <t>Детализация процесса вычисления</t>
  </si>
  <si>
    <t>Дата формирования:</t>
  </si>
  <si>
    <t>08.04.2024 17:39</t>
  </si>
  <si>
    <t>Расшифровка для документа:</t>
  </si>
  <si>
    <t>ФЕДЕРАЛЬНАЯ СЛУЖБА ПО НАДЗОРУ В СФЕРЕ СВЯЗИ, ИНФОРМАЦИОННЫХ ТЕХНОЛОГИЙ И МАССОВЫХ КОММУНИКАЦИЙ, ф.0503168 №278 , статус "Включен в консолидированный отчет"</t>
  </si>
  <si>
    <t>Поле:</t>
  </si>
  <si>
    <t>Гр.4</t>
  </si>
  <si>
    <t>Значение:</t>
  </si>
  <si>
    <t>43717066.45</t>
  </si>
  <si>
    <t>Код</t>
  </si>
  <si>
    <t>Источник</t>
  </si>
  <si>
    <t>Показазатель заголовка</t>
  </si>
  <si>
    <t>темп роста</t>
  </si>
  <si>
    <t>Значение</t>
  </si>
  <si>
    <t>А1883</t>
  </si>
  <si>
    <t>ЕНИСЕЙСКОЕ УПРАВЛЕНИЕ ФЕДЕРАЛЬНОЙ СЛУЖБЫ ПО НАДЗОРУ В СФЕРЕ СВЯЗИ, ИНФОРМАЦИОННЫХ ТЕХНОЛОГИЙ И МАССОВЫХ КОММУНИКАЦИЙ</t>
  </si>
  <si>
    <t>268b.1900</t>
  </si>
  <si>
    <t>А1885</t>
  </si>
  <si>
    <t>УПРАВЛЕНИЕ ФЕДЕРАЛЬНОЙ СЛУЖБЫ ПО НАДЗОРУ В СФЕРЕ  СВЯЗИ, ИНФОРМАЦИОННЫХ ТЕХНОЛОГИЙ И МАССОВЫХ КОММУНИКАЦИЙ ПО КАМЧАТСКОМУ КРАЮ</t>
  </si>
  <si>
    <t>268b.3800</t>
  </si>
  <si>
    <t>А1880</t>
  </si>
  <si>
    <t>УПРАВЛЕНИЕ ФЕДЕРАЛЬНОЙ СЛУЖБЫ ПО НАДЗОРУ В СФЕРЕ СВЯЗИ, ИНФОРМАЦИОННЫХ  ТЕХНОЛОГИЙ И МАССОВЫХ КОММУНИКАЦИЙ ПО АСТРАХАНСКОЙ ОБЛАСТИ</t>
  </si>
  <si>
    <t>268b.2500</t>
  </si>
  <si>
    <t>А1901</t>
  </si>
  <si>
    <t>УПРАВЛЕНИЕ ФЕДЕРАЛЬНОЙ СЛУЖБЫ ПО НАДЗОРУ В СФЕРЕ СВЯЗИ, ИНФОРМАЦИОННЫХ ТЕХНОЛОГИЙ  И МАССОВЫХ КОММУНИКАЦИЙ ПО РЕСПУБЛИКЕ ДАГЕСТАН</t>
  </si>
  <si>
    <t>268b.0300</t>
  </si>
  <si>
    <t>А1877</t>
  </si>
  <si>
    <t>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</si>
  <si>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268b.1000</t>
  </si>
  <si>
    <t>А1898</t>
  </si>
  <si>
    <t>УПРАВЛЕНИЕ ФЕДЕРАЛЬНОЙ СЛУЖБЫ ПО НАДЗОРУ В СФЕРЕ СВЯЗИ, ИНФОРМАЦИОННЫХ ТЕХНОЛОГИЙ И  МАССОВЫХ КОММУНИКАЦИЙ ПО САМАРСКОЙ ОБЛАСТИ</t>
  </si>
  <si>
    <t>268b.4200</t>
  </si>
  <si>
    <t>А1878</t>
  </si>
  <si>
    <t>УПРАВЛЕНИЕ ФЕДЕРАЛЬНОЙ СЛУЖБЫ ПО НАДЗОРУ В СФЕРЕ СВЯЗИ, ИНФОРМАЦИОННЫХ ТЕХНОЛОГИЙ И МАССОВЫХ  КОММУНИКАЦИЙ ПО ЛИПЕЦКОЙ  ОБЛАСТИ</t>
  </si>
  <si>
    <t>268b.4600</t>
  </si>
  <si>
    <t>А1875</t>
  </si>
  <si>
    <t>УПРАВЛЕНИЕ ФЕДЕРАЛЬНОЙ СЛУЖБЫ ПО НАДЗОРУ В СФЕРЕ СВЯЗИ, ИНФОРМАЦИОННЫХ ТЕХНОЛОГИЙ И МАССОВЫХ КОММУНИКАЦИЙ  ПО ЗАБАЙКАЛЬСКОМУ КРАЮ</t>
  </si>
  <si>
    <t>268b.9100</t>
  </si>
  <si>
    <t>00096</t>
  </si>
  <si>
    <t>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</si>
  <si>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268b.1700</t>
  </si>
  <si>
    <t>А1847</t>
  </si>
  <si>
    <t>УПРАВЛЕНИЕ ФЕДЕРАЛЬНОЙ СЛУЖБЫ ПО НАДЗОРУ В СФЕРЕ СВЯЗИ, ИНФОРМАЦИОННЫХ ТЕХНОЛОГИЙ И МАССОВЫХ КОММУНИКАЦИЙ ПО АМУРСКОЙ ОБЛАСТИ</t>
  </si>
  <si>
    <t>268b.2300</t>
  </si>
  <si>
    <t>А1907</t>
  </si>
  <si>
    <t>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</si>
  <si>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268b.2400</t>
  </si>
  <si>
    <t>А1914</t>
  </si>
  <si>
    <t>УПРАВЛЕНИЕ ФЕДЕРАЛЬНОЙ СЛУЖБЫ ПО НАДЗОРУ В СФЕРЕ СВЯЗИ, ИНФОРМАЦИОННЫХ ТЕХНОЛОГИЙ И МАССОВЫХ КОММУНИКАЦИЙ ПО БЕЛГОРОДСКОЙ ОБЛАСТИ</t>
  </si>
  <si>
    <t>268b.2600</t>
  </si>
  <si>
    <t>А1911</t>
  </si>
  <si>
    <t>УПРАВЛЕНИЕ ФЕДЕРАЛЬНОЙ СЛУЖБЫ ПО НАДЗОРУ В СФЕРЕ СВЯЗИ, ИНФОРМАЦИОННЫХ ТЕХНОЛОГИЙ И МАССОВЫХ КОММУНИКАЦИЙ ПО БРЯНСКОЙ ОБЛАСТИ</t>
  </si>
  <si>
    <t>268b.2700</t>
  </si>
  <si>
    <t>А1902</t>
  </si>
  <si>
    <t>УПРАВЛЕНИЕ ФЕДЕРАЛЬНОЙ СЛУЖБЫ ПО НАДЗОРУ В СФЕРЕ СВЯЗИ, ИНФОРМАЦИОННЫХ ТЕХНОЛОГИЙ И МАССОВЫХ КОММУНИКАЦИЙ ПО ВЛАДИМИРСКОЙ ОБЛАСТИ</t>
  </si>
  <si>
    <t>268b.2800</t>
  </si>
  <si>
    <t>А1915</t>
  </si>
  <si>
    <t>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</si>
  <si>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268b.2900</t>
  </si>
  <si>
    <t>А1913</t>
  </si>
  <si>
    <t>УПРАВЛЕНИЕ ФЕДЕРАЛЬНОЙ СЛУЖБЫ ПО НАДЗОРУ В СФЕРЕ СВЯЗИ, ИНФОРМАЦИОННЫХ ТЕХНОЛОГИЙ И МАССОВЫХ КОММУНИКАЦИЙ ПО ВОЛОГОДСКОЙ ОБЛАСТИ</t>
  </si>
  <si>
    <t>268b.3000</t>
  </si>
  <si>
    <t>А1910</t>
  </si>
  <si>
    <t>УПРАВЛЕНИЕ ФЕДЕРАЛЬНОЙ СЛУЖБЫ ПО НАДЗОРУ В СФЕРЕ СВЯЗИ, ИНФОРМАЦИОННЫХ ТЕХНОЛОГИЙ И МАССОВЫХ КОММУНИКАЦИЙ ПО ВОРОНЕЖСКОЙ ОБЛАСТИ</t>
  </si>
  <si>
    <t>268b.3100</t>
  </si>
  <si>
    <t>А1906</t>
  </si>
  <si>
    <t>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</si>
  <si>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268b.2000</t>
  </si>
  <si>
    <t>А1912</t>
  </si>
  <si>
    <t>УПРАВЛЕНИЕ ФЕДЕРАЛЬНОЙ СЛУЖБЫ ПО НАДЗОРУ В СФЕРЕ СВЯЗИ, ИНФОРМАЦИОННЫХ ТЕХНОЛОГИЙ И МАССОВЫХ КОММУНИКАЦИЙ ПО ИВАНОВСКОЙ ОБЛАСТИ</t>
  </si>
  <si>
    <t>268b.3300</t>
  </si>
  <si>
    <t>А1905</t>
  </si>
  <si>
    <t>УПРАВЛЕНИЕ ФЕДЕРАЛЬНОЙ СЛУЖБЫ ПО НАДЗОРУ В СФЕРЕ СВЯЗИ, ИНФОРМАЦИОННЫХ ТЕХНОЛОГИЙ И МАССОВЫХ КОММУНИКАЦИЙ ПО ИРКУТСКОЙ ОБЛАСТИ</t>
  </si>
  <si>
    <t>268b.3400</t>
  </si>
  <si>
    <t>А1925</t>
  </si>
  <si>
    <t>УПРАВЛЕНИЕ ФЕДЕРАЛЬНОЙ СЛУЖБЫ ПО НАДЗОРУ В СФЕРЕ СВЯЗИ, ИНФОРМАЦИОННЫХ ТЕХНОЛОГИЙ И МАССОВЫХ КОММУНИКАЦИЙ ПО КАЛИНИНГРАДСКОЙ ОБЛАСТИ</t>
  </si>
  <si>
    <t>268b.3500</t>
  </si>
  <si>
    <t>А1916</t>
  </si>
  <si>
    <t>УПРАВЛЕНИЕ ФЕДЕРАЛЬНОЙ СЛУЖБЫ ПО НАДЗОРУ В СФЕРЕ СВЯЗИ, ИНФОРМАЦИОННЫХ ТЕХНОЛОГИЙ И МАССОВЫХ КОММУНИКАЦИЙ ПО КАЛУЖСКОЙ ОБЛАСТИ</t>
  </si>
  <si>
    <t>268b.3700</t>
  </si>
  <si>
    <t>А1919</t>
  </si>
  <si>
    <t>УПРАВЛЕНИЕ ФЕДЕРАЛЬНОЙ СЛУЖБЫ ПО НАДЗОРУ В СФЕРЕ СВЯЗИ, ИНФОРМАЦИОННЫХ ТЕХНОЛОГИЙ И МАССОВЫХ КОММУНИКАЦИЙ ПО КЕМЕРОВСКОЙ ОБЛАСТИ</t>
  </si>
  <si>
    <t>268b.3900</t>
  </si>
  <si>
    <t>А1924</t>
  </si>
  <si>
    <t>УПРАВЛЕНИЕ ФЕДЕРАЛЬНОЙ СЛУЖБЫ ПО НАДЗОРУ В СФЕРЕ СВЯЗИ, ИНФОРМАЦИОННЫХ ТЕХНОЛОГИЙ И МАССОВЫХ КОММУНИКАЦИЙ ПО КИРОВСКОЙ ОБЛАСТИ</t>
  </si>
  <si>
    <t>268b.4000</t>
  </si>
  <si>
    <t>А1917</t>
  </si>
  <si>
    <t>УПРАВЛЕНИЕ ФЕДЕРАЛЬНОЙ СЛУЖБЫ ПО НАДЗОРУ В СФЕРЕ СВЯЗИ, ИНФОРМАЦИОННЫХ ТЕХНОЛОГИЙ И МАССОВЫХ КОММУНИКАЦИЙ ПО КОСТРОМСКОЙ ОБЛАСТИ</t>
  </si>
  <si>
    <t>268b.4100</t>
  </si>
  <si>
    <t>А1923</t>
  </si>
  <si>
    <t>УПРАВЛЕНИЕ ФЕДЕРАЛЬНОЙ СЛУЖБЫ ПО НАДЗОРУ В СФЕРЕ СВЯЗИ, ИНФОРМАЦИОННЫХ ТЕХНОЛОГИЙ И МАССОВЫХ КОММУНИКАЦИЙ ПО КУРГАНСКОЙ ОБЛАСТИ</t>
  </si>
  <si>
    <t>268b.4300</t>
  </si>
  <si>
    <t>А1921</t>
  </si>
  <si>
    <t>УПРАВЛЕНИЕ ФЕДЕРАЛЬНОЙ СЛУЖБЫ ПО НАДЗОРУ В СФЕРЕ СВЯЗИ, ИНФОРМАЦИОННЫХ ТЕХНОЛОГИЙ И МАССОВЫХ КОММУНИКАЦИЙ ПО КУРСКОЙ ОБЛАСТИ</t>
  </si>
  <si>
    <t>268b.4400</t>
  </si>
  <si>
    <t>А1922</t>
  </si>
  <si>
    <t>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</si>
  <si>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268b.4700</t>
  </si>
  <si>
    <t>А1918</t>
  </si>
  <si>
    <t>УПРАВЛЕНИЕ ФЕДЕРАЛЬНОЙ СЛУЖБЫ ПО НАДЗОРУ В СФЕРЕ СВЯЗИ, ИНФОРМАЦИОННЫХ ТЕХНОЛОГИЙ И МАССОВЫХ КОММУНИКАЦИЙ ПО МУРМАНСКОЙ ОБЛАСТИ</t>
  </si>
  <si>
    <t>268b.4900</t>
  </si>
  <si>
    <t>А1920</t>
  </si>
  <si>
    <t>УПРАВЛЕНИЕ ФЕДЕРАЛЬНОЙ СЛУЖБЫ ПО НАДЗОРУ В СФЕРЕ СВЯЗИ, ИНФОРМАЦИОННЫХ ТЕХНОЛОГИЙ И МАССОВЫХ КОММУНИКАЦИЙ ПО ОМСКОЙ ОБЛАСТИ</t>
  </si>
  <si>
    <t>268b.5200</t>
  </si>
  <si>
    <t>А1930</t>
  </si>
  <si>
    <t>УПРАВЛЕНИЕ ФЕДЕРАЛЬНОЙ СЛУЖБЫ ПО НАДЗОРУ В СФЕРЕ СВЯЗИ, ИНФОРМАЦИОННЫХ ТЕХНОЛОГИЙ И МАССОВЫХ КОММУНИКАЦИЙ ПО ОРЕНБУРГСКОЙ ОБЛАСТИ</t>
  </si>
  <si>
    <t>268b.5300</t>
  </si>
  <si>
    <t>А1929</t>
  </si>
  <si>
    <t>УПРАВЛЕНИЕ ФЕДЕРАЛЬНОЙ СЛУЖБЫ ПО НАДЗОРУ В СФЕРЕ СВЯЗИ, ИНФОРМАЦИОННЫХ ТЕХНОЛОГИЙ И МАССОВЫХ КОММУНИКАЦИЙ ПО ОРЛОВСКОЙ ОБЛАСТИ</t>
  </si>
  <si>
    <t>268b.5400</t>
  </si>
  <si>
    <t>А1935</t>
  </si>
  <si>
    <t>УПРАВЛЕНИЕ ФЕДЕРАЛЬНОЙ СЛУЖБЫ ПО НАДЗОРУ В СФЕРЕ СВЯЗИ, ИНФОРМАЦИОННЫХ ТЕХНОЛОГИЙ И МАССОВЫХ КОММУНИКАЦИЙ ПО ПЕНЗЕНСКОЙ ОБЛАСТИ</t>
  </si>
  <si>
    <t>268b.5500</t>
  </si>
  <si>
    <t>А1934</t>
  </si>
  <si>
    <t>УПРАВЛЕНИЕ ФЕДЕРАЛЬНОЙ СЛУЖБЫ ПО НАДЗОРУ В СФЕРЕ СВЯЗИ, ИНФОРМАЦИОННЫХ ТЕХНОЛОГИЙ И МАССОВЫХ КОММУНИКАЦИЙ ПО ПЕРМСКОМУ КРАЮ</t>
  </si>
  <si>
    <t>268b.5600</t>
  </si>
  <si>
    <t>А1926</t>
  </si>
  <si>
    <t>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</si>
  <si>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268b.3200</t>
  </si>
  <si>
    <t>А1933</t>
  </si>
  <si>
    <t>УПРАВЛЕНИЕ ФЕДЕРАЛЬНОЙ СЛУЖБЫ ПО НАДЗОРУ В СФЕРЕ СВЯЗИ, ИНФОРМАЦИОННЫХ ТЕХНОЛОГИЙ И МАССОВЫХ КОММУНИКАЦИЙ ПО РЕСПУБЛИКЕ БАШКОРТОСТАН</t>
  </si>
  <si>
    <t>268b.0100</t>
  </si>
  <si>
    <t>А1931</t>
  </si>
  <si>
    <t>УПРАВЛЕНИЕ ФЕДЕРАЛЬНОЙ СЛУЖБЫ ПО НАДЗОРУ В СФЕРЕ СВЯЗИ, ИНФОРМАЦИОННЫХ ТЕХНОЛОГИЙ И МАССОВЫХ КОММУНИКАЦИЙ ПО РЕСПУБЛИКЕ БУРЯТИЯ</t>
  </si>
  <si>
    <t>268b.0200</t>
  </si>
  <si>
    <t>А1928</t>
  </si>
  <si>
    <t>УПРАВЛЕНИЕ ФЕДЕРАЛЬНОЙ СЛУЖБЫ ПО НАДЗОРУ В СФЕРЕ СВЯЗИ, ИНФОРМАЦИОННЫХ ТЕХНОЛОГИЙ И МАССОВЫХ КОММУНИКАЦИЙ ПО РЕСПУБЛИКЕ ИНГУШЕТИЯ</t>
  </si>
  <si>
    <t>268b.1400</t>
  </si>
  <si>
    <t>А1932</t>
  </si>
  <si>
    <t>УПРАВЛЕНИЕ ФЕДЕРАЛЬНОЙ СЛУЖБЫ ПО НАДЗОРУ В СФЕРЕ СВЯЗИ, ИНФОРМАЦИОННЫХ ТЕХНОЛОГИЙ И МАССОВЫХ КОММУНИКАЦИЙ ПО РЕСПУБЛИКЕ КАРЕЛИЯ</t>
  </si>
  <si>
    <t>268b.0600</t>
  </si>
  <si>
    <t>А1927</t>
  </si>
  <si>
    <t>УПРАВЛЕНИЕ ФЕДЕРАЛЬНОЙ СЛУЖБЫ ПО НАДЗОРУ В СФЕРЕ СВЯЗИ, ИНФОРМАЦИОННЫХ ТЕХНОЛОГИЙ И МАССОВЫХ КОММУНИКАЦИЙ ПО РЕСПУБЛИКЕ КОМИ</t>
  </si>
  <si>
    <t>268b.0700</t>
  </si>
  <si>
    <t>А1946</t>
  </si>
  <si>
    <t>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</si>
  <si>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268b.7500</t>
  </si>
  <si>
    <t>А1944</t>
  </si>
  <si>
    <t>УПРАВЛЕНИЕ ФЕДЕРАЛЬНОЙ СЛУЖБЫ ПО НАДЗОРУ В СФЕРЕ СВЯЗИ, ИНФОРМАЦИОННЫХ ТЕХНОЛОГИЙ И МАССОВЫХ КОММУНИКАЦИЙ ПО РЕСПУБЛИКЕ САХА (ЯКУТИЯ)</t>
  </si>
  <si>
    <t>268b.1600</t>
  </si>
  <si>
    <t>А1947</t>
  </si>
  <si>
    <t>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</si>
  <si>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268b.1100</t>
  </si>
  <si>
    <t>А1942</t>
  </si>
  <si>
    <t>УПРАВЛЕНИЕ ФЕДЕРАЛЬНОЙ СЛУЖБЫ ПО НАДЗОРУ В СФЕРЕ СВЯЗИ, ИНФОРМАЦИОННЫХ ТЕХНОЛОГИЙ И МАССОВЫХ КОММУНИКАЦИЙ ПО РОСТОВСКОЙ ОБЛАСТИ</t>
  </si>
  <si>
    <t>268b.5800</t>
  </si>
  <si>
    <t>А1940</t>
  </si>
  <si>
    <t>УПРАВЛЕНИЕ ФЕДЕРАЛЬНОЙ СЛУЖБЫ ПО НАДЗОРУ В СФЕРЕ СВЯЗИ, ИНФОРМАЦИОННЫХ ТЕХНОЛОГИЙ И МАССОВЫХ КОММУНИКАЦИЙ ПО РЯЗАНСКОЙ ОБЛАСТИ</t>
  </si>
  <si>
    <t>268b.5900</t>
  </si>
  <si>
    <t>А1936</t>
  </si>
  <si>
    <t>УПРАВЛЕНИЕ ФЕДЕРАЛЬНОЙ СЛУЖБЫ ПО НАДЗОРУ В СФЕРЕ СВЯЗИ, ИНФОРМАЦИОННЫХ ТЕХНОЛОГИЙ И МАССОВЫХ КОММУНИКАЦИЙ ПО САРАТОВСКОЙ ОБЛАСТИ</t>
  </si>
  <si>
    <t>268b.6000</t>
  </si>
  <si>
    <t>А1937</t>
  </si>
  <si>
    <t>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</si>
  <si>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268b.7200</t>
  </si>
  <si>
    <t>А1941</t>
  </si>
  <si>
    <t>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</si>
  <si>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268b.2100</t>
  </si>
  <si>
    <t>А1938</t>
  </si>
  <si>
    <t>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</si>
  <si>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268b.5100</t>
  </si>
  <si>
    <t>А1945</t>
  </si>
  <si>
    <t>УПРАВЛЕНИЕ ФЕДЕРАЛЬНОЙ СЛУЖБЫ ПО НАДЗОРУ В СФЕРЕ СВЯЗИ, ИНФОРМАЦИОННЫХ ТЕХНОЛОГИЙ И МАССОВЫХ КОММУНИКАЦИЙ ПО СМОЛЕНСКОЙ ОБЛАСТИ</t>
  </si>
  <si>
    <t>268b.6300</t>
  </si>
  <si>
    <t>А1991</t>
  </si>
  <si>
    <t>УПРАВЛЕНИЕ ФЕДЕРАЛЬНОЙ СЛУЖБЫ ПО НАДЗОРУ В СФЕРЕ СВЯЗИ, ИНФОРМАЦИОННЫХ ТЕХНОЛОГИЙ И МАССОВЫХ КОММУНИКАЦИЙ ПО ТАМБОВСКОЙ ОБЛАСТИ</t>
  </si>
  <si>
    <t>268b.6400</t>
  </si>
  <si>
    <t>А1949</t>
  </si>
  <si>
    <t>УПРАВЛЕНИЕ ФЕДЕРАЛЬНОЙ СЛУЖБЫ ПО НАДЗОРУ В СФЕРЕ СВЯЗИ, ИНФОРМАЦИОННЫХ ТЕХНОЛОГИЙ И МАССОВЫХ КОММУНИКАЦИЙ ПО ТВЕРСКОЙ ОБЛАСТИ</t>
  </si>
  <si>
    <t>268b.3600</t>
  </si>
  <si>
    <t>А1956</t>
  </si>
  <si>
    <t>УПРАВЛЕНИЕ ФЕДЕРАЛЬНОЙ СЛУЖБЫ ПО НАДЗОРУ В СФЕРЕ СВЯЗИ, ИНФОРМАЦИОННЫХ ТЕХНОЛОГИЙ И МАССОВЫХ КОММУНИКАЦИЙ ПО ТОМСКОЙ ОБЛАСТИ</t>
  </si>
  <si>
    <t>268b.6500</t>
  </si>
  <si>
    <t>А1948</t>
  </si>
  <si>
    <t>УПРАВЛЕНИЕ ФЕДЕРАЛЬНОЙ СЛУЖБЫ ПО НАДЗОРУ В СФЕРЕ СВЯЗИ, ИНФОРМАЦИОННЫХ ТЕХНОЛОГИЙ И МАССОВЫХ КОММУНИКАЦИЙ ПО ТУЛЬСКОЙ ОБЛАСТИ</t>
  </si>
  <si>
    <t>268b.6600</t>
  </si>
  <si>
    <t>А1992</t>
  </si>
  <si>
    <t>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</si>
  <si>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268b.6700</t>
  </si>
  <si>
    <t>А2035</t>
  </si>
  <si>
    <t>УПРАВЛЕНИЕ ФЕДЕРАЛЬНОЙ СЛУЖБЫ ПО НАДЗОРУ В СФЕРЕ СВЯЗИ, ИНФОРМАЦИОННЫХ ТЕХНОЛОГИЙ И МАССОВЫХ КОММУНИКАЦИЙ ПО УДМУРТСКОЙ РЕСПУБЛИКЕ</t>
  </si>
  <si>
    <t>268b.1300</t>
  </si>
  <si>
    <t>А1993</t>
  </si>
  <si>
    <t>УПРАВЛЕНИЕ ФЕДЕРАЛЬНОЙ СЛУЖБЫ ПО НАДЗОРУ В СФЕРЕ СВЯЗИ, ИНФОРМАЦИОННЫХ ТЕХНОЛОГИЙ И МАССОВЫХ КОММУНИКАЦИЙ ПО УЛЬЯНОВСКОЙ ОБЛАСТИ</t>
  </si>
  <si>
    <t>268b.6800</t>
  </si>
  <si>
    <t>А2034</t>
  </si>
  <si>
    <t>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</si>
  <si>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268b.6200</t>
  </si>
  <si>
    <t>А2036</t>
  </si>
  <si>
    <t>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</si>
  <si>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268b.2200</t>
  </si>
  <si>
    <t>А1950</t>
  </si>
  <si>
    <t>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</si>
  <si>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268b.7300</t>
  </si>
  <si>
    <t>А1909</t>
  </si>
  <si>
    <t>УПРАВЛЕНИЕ ФЕДЕРАЛЬНОЙ СЛУЖБЫ ПО НАДЗОРУ В СФЕРЕ СВЯЗИ, ИНФОРМАЦИОННЫХ ТЕХНОЛОГИЙ И МАССОВЫХ КОММУНИКАЦИЙ ПО ЧЕЛЯБИНСКОЙ ОБЛАСТИ</t>
  </si>
  <si>
    <t>268b.6900</t>
  </si>
  <si>
    <t>А9132</t>
  </si>
  <si>
    <t>УПРАВЛЕНИЕ ФЕДЕРАЛЬНОЙ СЛУЖБЫ ПО НАДЗОРУ В СФЕРЕ СВЯЗИ, ИНФОРМАЦИОННЫХ ТЕХНОЛОГИЙ И МАССОВЫХ КОММУНИКАЦИЙ ПО ЧЕЧЕНСКОЙ РЕСПУБЛИКЕ</t>
  </si>
  <si>
    <t>268b.9400</t>
  </si>
  <si>
    <t>А1876</t>
  </si>
  <si>
    <t>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</si>
  <si>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268b.1800</t>
  </si>
  <si>
    <t>А2112</t>
  </si>
  <si>
    <t>УПРАВЛЕНИЕ ФЕДЕРАЛЬНОЙ СЛУЖБЫ ПО НАДЗОРУ В СФЕРЕ СВЯЗИ, ИНФОРМАЦИОННЫХ ТЕХНОЛОГИЙ И МАССОВЫХ КОММУНИКАЦИЙ ПО ЯРОСЛАВСКОЙ ОБЛАСТИ</t>
  </si>
  <si>
    <t>268b.7100</t>
  </si>
  <si>
    <t>А2070</t>
  </si>
  <si>
    <t>ФЕДЕРАЛЬНАЯ СЛУЖБА ПО НАДЗОРУ В СФЕРЕ СВЯЗИ, ИНФОРМАЦИОННЫХ ТЕХНОЛОГИЙ И МАССОВЫХ КОММУНИКАЦИЙ</t>
  </si>
  <si>
    <t>268b.9500</t>
  </si>
  <si>
    <t>Количество строк:</t>
  </si>
  <si>
    <t>№ п/п</t>
  </si>
  <si>
    <t>показатели</t>
  </si>
  <si>
    <t>Оценка среднего уровня качества финансового менеджента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</si>
  <si>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</si>
  <si>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t>2025 год</t>
  </si>
  <si>
    <t>остаток ЛБО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</si>
  <si>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</si>
  <si>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</si>
  <si>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</si>
  <si>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</si>
  <si>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</si>
  <si>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</si>
  <si>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</si>
  <si>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 xml:space="preserve">Лимиты общие </t>
  </si>
  <si>
    <t xml:space="preserve">касса общие </t>
  </si>
  <si>
    <t>4 кв</t>
  </si>
  <si>
    <t>Кассовый расход за 9 мес</t>
  </si>
  <si>
    <t>средние расходы</t>
  </si>
  <si>
    <t>равномерность</t>
  </si>
  <si>
    <t>остаток лимитов %</t>
  </si>
  <si>
    <t>%</t>
  </si>
  <si>
    <t>кол-во отклонений в разрезе групп видов расходов</t>
  </si>
  <si>
    <t>кол-во отклонений по сумме всех видов расходов</t>
  </si>
  <si>
    <t>балл</t>
  </si>
  <si>
    <t>кол-во</t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</si>
  <si>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</si>
  <si>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</si>
  <si>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</si>
  <si>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</si>
  <si>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</si>
  <si>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</si>
  <si>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</si>
  <si>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</si>
  <si>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</si>
  <si>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</si>
  <si>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</si>
  <si>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</si>
  <si>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</si>
  <si>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</si>
  <si>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</si>
  <si>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</si>
  <si>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</si>
  <si>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</si>
  <si>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</si>
  <si>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</si>
  <si>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</si>
  <si>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</si>
  <si>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</si>
  <si>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</si>
  <si>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</si>
  <si>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</si>
  <si>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</si>
  <si>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</si>
  <si>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</si>
  <si>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</si>
  <si>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</si>
  <si>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</si>
  <si>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</si>
  <si>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</si>
  <si>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</si>
  <si>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</si>
  <si>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</si>
  <si>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</si>
  <si>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</si>
  <si>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</si>
  <si>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</si>
  <si>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</si>
  <si>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</si>
  <si>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</si>
  <si>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</si>
  <si>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</si>
  <si>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</si>
  <si>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</si>
  <si>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</si>
  <si>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</si>
  <si>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</si>
  <si>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</si>
  <si>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</si>
  <si>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</si>
  <si>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</si>
  <si>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</si>
  <si>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Расходы по ПБС и переданным полномочиям</t>
  </si>
  <si>
    <t>По ПБС</t>
  </si>
  <si>
    <t>PIAO_200_001_report</t>
  </si>
  <si>
    <t>ГРБС : 096 - Федеральная служба по надзору в сфере связи, информационных технологий и массовых коммуникаций</t>
  </si>
  <si>
    <t>РБС : Все</t>
  </si>
  <si>
    <t>ПБС : Все</t>
  </si>
  <si>
    <t>ТОФК : Все</t>
  </si>
  <si>
    <t>РЗ : Все</t>
  </si>
  <si>
    <t>ПР : Все</t>
  </si>
  <si>
    <t>Программная/непрограммная статья : Все</t>
  </si>
  <si>
    <t>Направление расходов : Все</t>
  </si>
  <si>
    <t>КВР : Все</t>
  </si>
  <si>
    <t>НП(ФП) : Все</t>
  </si>
  <si>
    <t>Ед. изм. : тыс руб</t>
  </si>
  <si>
    <t>По состоянию на : 30.12.2025</t>
  </si>
  <si>
    <t>ГП : Вce ГП</t>
  </si>
  <si>
    <t>КБК : ___.____.__._.__._____.___</t>
  </si>
  <si>
    <t>Тип лицевого счета : Все</t>
  </si>
  <si>
    <t>Год : 2025</t>
  </si>
  <si>
    <t>Тип организации : Все</t>
  </si>
  <si>
    <t>По КБК : 0</t>
  </si>
  <si>
    <t>Наименование ПБС/Код бюджетной классификации</t>
  </si>
  <si>
    <t>Код ПБС</t>
  </si>
  <si>
    <t>Код ТОФК</t>
  </si>
  <si>
    <t>Лимиты бюджетных обязательств, текущий год</t>
  </si>
  <si>
    <t>Бюджетные обязательства</t>
  </si>
  <si>
    <t>% контрактации</t>
  </si>
  <si>
    <t>Кассовое исполнение</t>
  </si>
  <si>
    <t>% исполнения</t>
  </si>
  <si>
    <t>ЛБО по которым не начиналась процедура закупки</t>
  </si>
  <si>
    <t>Сумма незаконтрактованных ЛБО за текущий год</t>
  </si>
  <si>
    <t>Остаток неисполненных ЛБО и БА на ПНО за текущий год</t>
  </si>
  <si>
    <t>Тип лицевого счета</t>
  </si>
  <si>
    <t>Доведено на л/с ПБС и по переданным полномочиям</t>
  </si>
  <si>
    <t>ЛБО на закупку товаров, работ и услуг</t>
  </si>
  <si>
    <t>Всего</t>
  </si>
  <si>
    <t>в том числе:</t>
  </si>
  <si>
    <t>Принято бюджетных обязательств</t>
  </si>
  <si>
    <t>Принимаемые бюджетные обязательства, текущий год</t>
  </si>
  <si>
    <t>Необеспеченные бюджетные обязательства</t>
  </si>
  <si>
    <t>1</t>
  </si>
  <si>
    <t>2</t>
  </si>
  <si>
    <t>3</t>
  </si>
  <si>
    <t>4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</si>
  <si>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</si>
  <si>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</si>
  <si>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</si>
  <si>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</si>
  <si>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</si>
  <si>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</si>
  <si>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</si>
  <si>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</si>
  <si>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</si>
  <si>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</si>
  <si>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</si>
  <si>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</si>
  <si>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Итого</t>
  </si>
  <si>
    <t>УПРАВЛЕНИЕ РОСКОМНАДЗОРА ПО АЛТАЙСКОМУ КРАЮ И РЕСПУБЛИКЕ АЛТАЙ</t>
  </si>
  <si>
    <t>001А1875</t>
  </si>
  <si>
    <t>1700</t>
  </si>
  <si>
    <t>03 - л/с ПБС</t>
  </si>
  <si>
    <t>УПРАВЛЕНИЕ РОСКОМНАДЗОРА ПО АМУРСКОЙ ОБЛАСТИ</t>
  </si>
  <si>
    <t>001А1914</t>
  </si>
  <si>
    <t>2300</t>
  </si>
  <si>
    <t>УПРАВЛЕНИЕ РОСКОМНАДЗОРА ПО АРХАНГЕЛЬСКОЙ ОБЛАСТИ И НЕНЕЦКОМУ АВТОНОМНОМУ ОКРУГУ</t>
  </si>
  <si>
    <t>001А1915</t>
  </si>
  <si>
    <t>2400</t>
  </si>
  <si>
    <t>УПРАВЛЕНИЕ РОСКОМНАДЗОРА ПО АСТРАХАНСКОЙ ОБЛАСТИ</t>
  </si>
  <si>
    <t>001А1916</t>
  </si>
  <si>
    <t>2500</t>
  </si>
  <si>
    <t>УПРАВЛЕНИЕ РОСКОМНАДЗОРА ПО БЕЛГОРОДСКОЙ ОБЛАСТИ</t>
  </si>
  <si>
    <t>001А1917</t>
  </si>
  <si>
    <t>2600</t>
  </si>
  <si>
    <t>УПРАВЛЕНИЕ РОСКОМНАДЗОРА ПО БРЯНСКОЙ ОБЛАСТИ</t>
  </si>
  <si>
    <t>001А1918</t>
  </si>
  <si>
    <t>2700</t>
  </si>
  <si>
    <t>УПРАВЛЕНИЕ РОСКОМНАДЗОРА ПО ВОЛГОГРАДСКОЙ ОБЛАСТИ И РЕСПУБЛИКЕ КАЛМЫКИЯ</t>
  </si>
  <si>
    <t>001А1920</t>
  </si>
  <si>
    <t>2900</t>
  </si>
  <si>
    <t>УПРАВЛЕНИЕ РОСКОМНАДЗОРА ПО ВОЛОГОДСКОЙ ОБЛАСТИ</t>
  </si>
  <si>
    <t>001А1921</t>
  </si>
  <si>
    <t>3000</t>
  </si>
  <si>
    <t>УПРАВЛЕНИЕ РОСКОМНАДЗОРА ПО ВОРОНЕЖСКОЙ ОБЛАСТИ</t>
  </si>
  <si>
    <t>001А1922</t>
  </si>
  <si>
    <t>3100</t>
  </si>
  <si>
    <t>УПРАВЛЕНИЕ РОСКОМНАДЗОРА ПО ДАЛЬНЕВОСТОЧНОМУ ФЕДЕРАЛЬНОМУ ОКРУГУ</t>
  </si>
  <si>
    <t>001А1911</t>
  </si>
  <si>
    <t>2000</t>
  </si>
  <si>
    <t>УПРАВЛЕНИЕ РОСКОМНАДЗОРА  ПО ЗАБАЙКАЛЬСКОМУ КРАЮ</t>
  </si>
  <si>
    <t>001А1949</t>
  </si>
  <si>
    <t>9100</t>
  </si>
  <si>
    <t>ЕНИСЕЙСКОЕ УПРАВЛЕНИЕ РОСКОМНАДЗОРА</t>
  </si>
  <si>
    <t>001А1910</t>
  </si>
  <si>
    <t>1900</t>
  </si>
  <si>
    <t>УПРАВЛЕНИЕ РОСКОМНАДЗОРА ПО ИРКУТСКОЙ ОБЛАСТИ</t>
  </si>
  <si>
    <t>001А2035</t>
  </si>
  <si>
    <t>3400</t>
  </si>
  <si>
    <t>УПРАВЛЕНИЕ РОСКОМНАДЗОРА ПО КАЛИНИНГРАДСКОЙ ОБЛАСТИ</t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</si>
  <si>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</si>
  <si>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t>001А1924</t>
  </si>
  <si>
    <t>3500</t>
  </si>
  <si>
    <t>УПРАВЛЕНИЕ РОСКОМНАДЗОРА ПО КАМЧАТСКОМУ КРАЮ</t>
  </si>
  <si>
    <t>001А1992</t>
  </si>
  <si>
    <t>3800</t>
  </si>
  <si>
    <t>УПРАВЛЕНИЕ РОСКОМНАДЗОРА ПО КЕМЕРОВСКОЙ ОБЛАСТИ-КУЗБАССУ</t>
  </si>
  <si>
    <t>001А1926</t>
  </si>
  <si>
    <t>3900</t>
  </si>
  <si>
    <t>УПРАВЛЕНИЕ РОСКОМНАДЗОРА ПО КИРОВСКОЙ ОБЛАСТИ</t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</si>
  <si>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</si>
  <si>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t>001А1927</t>
  </si>
  <si>
    <t>4000</t>
  </si>
  <si>
    <t>УПРАВЛЕНИЕ РОСКОМНАДЗОРА ПО КУРГАНСКОЙ ОБЛАСТИ</t>
  </si>
  <si>
    <t>001А1930</t>
  </si>
  <si>
    <t>4300</t>
  </si>
  <si>
    <t>УПРАВЛЕНИЕ РОСКОМНАДЗОРА ПО КУРСКОЙ ОБЛАСТИ</t>
  </si>
  <si>
    <t>001А1931</t>
  </si>
  <si>
    <t>4400</t>
  </si>
  <si>
    <t>УПРАВЛЕНИЕ РОСКОМНАДЗОРА ПО ЛИПЕЦКОЙ  ОБЛАСТИ</t>
  </si>
  <si>
    <t>001А1880</t>
  </si>
  <si>
    <t>4600</t>
  </si>
  <si>
    <t>УПРАВЛЕНИЕ РОСКОМНАДЗОРА ПО МАГАДАНСКОЙ ОБЛАСТИ И ЧУКОТСКОМУ АВТОНОМНОМУ ОКРУГУ</t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</si>
  <si>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</si>
  <si>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t>001А1932</t>
  </si>
  <si>
    <t>4700</t>
  </si>
  <si>
    <t>УПРАВЛЕНИЕ РОСКОМНАДЗОРА ПО МУРМАНСКОЙ ОБЛАСТИ</t>
  </si>
  <si>
    <t>001А1933</t>
  </si>
  <si>
    <t>4900</t>
  </si>
  <si>
    <t>УПРАВЛЕНИЕ РОСКОМНАДЗОРА ПО ОМСКОЙ ОБЛАСТИ</t>
  </si>
  <si>
    <t>001А1935</t>
  </si>
  <si>
    <t>5200</t>
  </si>
  <si>
    <t>УПРАВЛЕНИЕ РОСКОМНАДЗОРА ПО ОРЕНБУРГСКОЙ ОБЛАСТИ</t>
  </si>
  <si>
    <t>001А1936</t>
  </si>
  <si>
    <t>5300</t>
  </si>
  <si>
    <t>УПРАВЛЕНИЕ РОСКОМНАДЗОРА ПО ПЕНЗЕНСКОЙ ОБЛАСТИ</t>
  </si>
  <si>
    <t>001А1937</t>
  </si>
  <si>
    <t>5500</t>
  </si>
  <si>
    <t>УПРАВЛЕНИЕ РОСКОМНАДЗОРА ПО ПЕРМСКОМУ КРАЮ</t>
  </si>
  <si>
    <t>001А1938</t>
  </si>
  <si>
    <t>5600</t>
  </si>
  <si>
    <t>УПРАВЛЕНИЕ РОСКОМНАДЗОРА ПО ПРИВОЛЖСКОМУ ФЕДЕРАЛЬНОМУ ОКРУГУ</t>
  </si>
  <si>
    <t>001А1923</t>
  </si>
  <si>
    <t>3200</t>
  </si>
  <si>
    <t>УПРАВЛЕНИЕ РОСКОМНАДЗОРА ПО РЕСПУБЛИКЕ БАШКОРТОСТАН</t>
  </si>
  <si>
    <t>001А2034</t>
  </si>
  <si>
    <t>0100</t>
  </si>
  <si>
    <t>УПРАВЛЕНИЕ РОСКОМНАДЗОРА ПО РЕСПУБЛИКЕ БУРЯТИЯ</t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</si>
  <si>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</si>
  <si>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t>001А1898</t>
  </si>
  <si>
    <t>0200</t>
  </si>
  <si>
    <t>УПРАВЛЕНИЕ РОСКОМНАДЗОРА ПО РЕСПУБЛИКЕ ДАГЕСТАН</t>
  </si>
  <si>
    <t>001А1991</t>
  </si>
  <si>
    <t>0300</t>
  </si>
  <si>
    <t>УПРАВЛЕНИЕ РОСКОМНАДЗОРА ПО РЕСПУБЛИКЕ ИНГУШЕТИЯ</t>
  </si>
  <si>
    <t>001А2112</t>
  </si>
  <si>
    <t>1400</t>
  </si>
  <si>
    <t>УПРАВЛЕНИЕ РОСКОМНАДЗОРА ПО РЕСПУБЛИКЕ КАРЕЛИЯ</t>
  </si>
  <si>
    <t>001А1901</t>
  </si>
  <si>
    <t>0600</t>
  </si>
  <si>
    <t>УПРАВЛЕНИЕ РОСКОМНАДЗОРА ПО РЕСПУБЛИКЕ КОМИ</t>
  </si>
  <si>
    <t>001А1902</t>
  </si>
  <si>
    <t>0700</t>
  </si>
  <si>
    <t>УПРАВЛЕНИЕ РОСКОМНАДЗОРА ПО РЕСПУБЛИКЕ КРЫМ И ГОРОДУ СЕВАСТОПОЛЬ</t>
  </si>
  <si>
    <t>001А9132</t>
  </si>
  <si>
    <t>7500</t>
  </si>
  <si>
    <t>УПРАВЛЕНИЕ РОСКОМНАДЗОРА ПО РЕСПУБЛИКЕ САХА (ЯКУТИЯ)</t>
  </si>
  <si>
    <t>001А1909</t>
  </si>
  <si>
    <t>1600</t>
  </si>
  <si>
    <t>УПРАВЛЕНИЕ РОСКОМНАДЗОРА ПО РЕСПУБЛИКЕ СЕВЕРНАЯ ОСЕТИЯ-АЛАНИЯ</t>
  </si>
  <si>
    <t>001А1905</t>
  </si>
  <si>
    <t>1000</t>
  </si>
  <si>
    <t>УПРАВЛЕНИЕ РОСКОМНАДЗОРА ПО РЕСПУБЛИКЕ ТАТАРСТАН (ТАТАРСТАН)</t>
  </si>
  <si>
    <t>001А1906</t>
  </si>
  <si>
    <t>1100</t>
  </si>
  <si>
    <t>УПРАВЛЕНИЕ РОСКОМНАДЗОРА ПО РОСТОВСКОЙ ОБЛАСТИ</t>
  </si>
  <si>
    <t>001А1940</t>
  </si>
  <si>
    <t>5800</t>
  </si>
  <si>
    <t>УПРАВЛЕНИЕ РОСКОМНАДЗОРА ПО РЯЗАНСКОЙ ОБЛАСТИ</t>
  </si>
  <si>
    <t>001А1941</t>
  </si>
  <si>
    <t>5900</t>
  </si>
  <si>
    <t>УПРАВЛЕНИЕ РОСКОМНАДЗОРА ПО САМАРСКОЙ ОБЛАСТИ</t>
  </si>
  <si>
    <t>001А1929</t>
  </si>
  <si>
    <t>4200</t>
  </si>
  <si>
    <t>УПРАВЛЕНИЕ РОСКОМНАДЗОРА ПО СЕВЕРО-ЗАПАДНОМУ ФЕДЕРАЛЬНОМУ ОКРУГУ</t>
  </si>
  <si>
    <t>001А2036</t>
  </si>
  <si>
    <t>7200</t>
  </si>
  <si>
    <t>УПРАВЛЕНИЕ РОСКОМНАДЗОРА ПО СЕВЕРО-КАВКАЗСКОМУ ФЕДЕРАЛЬНОМУ ОКРУГУ</t>
  </si>
  <si>
    <t>001А1912</t>
  </si>
  <si>
    <t>2100</t>
  </si>
  <si>
    <t>УПРАВЛЕНИЕ РОСКОМНАДЗОРА ПО СИБИРСКОМУ ФЕДЕРАЛЬНОМУ ОКРУГУ</t>
  </si>
  <si>
    <t>001А1934</t>
  </si>
  <si>
    <t>5100</t>
  </si>
  <si>
    <t>УПРАВЛЕНИЕ РОСКОМНАДЗОРА ПО ТАМБОВСКОЙ ОБЛАСТИ</t>
  </si>
  <si>
    <t>001А1945</t>
  </si>
  <si>
    <t>6400</t>
  </si>
  <si>
    <t>УПРАВЛЕНИЕ РОСКОМНАДЗОРА ПО ТВЕРСКОЙ ОБЛАСТИ</t>
  </si>
  <si>
    <t>001А1925</t>
  </si>
  <si>
    <t>3600</t>
  </si>
  <si>
    <t>УПРАВЛЕНИЕ РОСКОМНАДЗОРА ПО ТОМСКОЙ ОБЛАСТИ</t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</si>
  <si>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</si>
  <si>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t>001А1946</t>
  </si>
  <si>
    <t>6500</t>
  </si>
  <si>
    <t>УПРАВЛЕНИЕ РОСКОМНАДЗОРА ПО ТЮМЕНСКОЙ ОБЛАСТИ, ХАНТЫ-МАНСИЙСКОМУ АВТОНОМНОМУ ОКРУГУ - ЮГРЕ И ЯМАЛО-НЕНЕЦКОМУ АВТОНОМНОМУ ОКРУГУ</t>
  </si>
  <si>
    <t>001А1847</t>
  </si>
  <si>
    <t>6700</t>
  </si>
  <si>
    <t>УПРАВЛЕНИЕ РОСКОМНАДЗОРА ПО УДМУРТСКОЙ РЕСПУБЛИКЕ</t>
  </si>
  <si>
    <t>001А1907</t>
  </si>
  <si>
    <t>1300</t>
  </si>
  <si>
    <t>УПРАВЛЕНИЕ РОСКОМНАДЗОРА ПО УЛЬЯНОВСКОЙ ОБЛАСТИ</t>
  </si>
  <si>
    <t>001А1947</t>
  </si>
  <si>
    <t>6800</t>
  </si>
  <si>
    <t>УПРАВЛЕНИЕ РОСКОМНАДЗОРА ПО УРАЛЬСКОМУ ФЕДЕРАЛЬНОМУ ОКРУГУ</t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</si>
  <si>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</si>
  <si>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t>001А1993</t>
  </si>
  <si>
    <t>6200</t>
  </si>
  <si>
    <t>УПРАВЛЕНИЕ РОСКОМНАДЗОРА ПО ХАБАРОВСКОМУ КРАЮ, САХАЛИНСКОЙ ОБЛАСТИ И ЕВРЕЙСКОЙ АВТОНОМНОЙ ОБЛАСТИ</t>
  </si>
  <si>
    <t>001А1913</t>
  </si>
  <si>
    <t>2200</t>
  </si>
  <si>
    <t>УПРАВЛЕНИЕ РОСКОМНАДЗОРА ПО ЦЕНТРАЛЬНОМУ ФЕДЕРАЛЬНОМУ ОКРУГУ</t>
  </si>
  <si>
    <t>001А2070</t>
  </si>
  <si>
    <t>7300</t>
  </si>
  <si>
    <t>УПРАВЛЕНИЕ РОСКОМНАДЗОРА ПО ЧЕЛЯБИНСКОЙ ОБЛАСТИ</t>
  </si>
  <si>
    <t>001А1948</t>
  </si>
  <si>
    <t>6900</t>
  </si>
  <si>
    <t>УПРАВЛЕНИЕ РОСКОМНАДЗОРА ПО ЧЕЧЕНСКОЙ РЕСПУБЛИКЕ</t>
  </si>
  <si>
    <r>
      <rPr>
        <sz val="8"/>
        <rFont val="Times New Roman"/>
        <family val="1"/>
        <charset val="204"/>
      </rP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</si>
  <si>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t>001А1956</t>
  </si>
  <si>
    <t>9400</t>
  </si>
  <si>
    <t>УПРАВЛЕНИЕ РОСКОМНАДЗОРА ПО ЮЖНОМУ ФЕДЕРАЛЬНОМУ ОКРУГУ</t>
  </si>
  <si>
    <t>001А1876</t>
  </si>
  <si>
    <t>1800</t>
  </si>
  <si>
    <t>УПРАВЛЕНИЕ РОСКОМНАДЗОРА ПО ЯРОСЛАВСКОЙ ОБЛАСТИ</t>
  </si>
  <si>
    <t>001А1950</t>
  </si>
  <si>
    <t>7100</t>
  </si>
  <si>
    <t>00100096</t>
  </si>
  <si>
    <t>9500</t>
  </si>
  <si>
    <t>10.03.2026 18:42</t>
  </si>
  <si>
    <t>ФЕДЕРАЛЬНАЯ СЛУЖБА ПО НАДЗОРУ В СФЕРЕ СВЯЗИ, ИНФОРМАЦИОННЫХ ТЕХНОЛОГИЙ И МАССОВЫХ КОММУНИКАЦИЙ, ф.0503168 №363 , статус "Включен в консолидированный отчет"</t>
  </si>
  <si>
    <t>58019075.31</t>
  </si>
  <si>
    <t>на 01.01.2025</t>
  </si>
  <si>
    <t>на 01.01.2026</t>
  </si>
  <si>
    <t>Баллы</t>
  </si>
  <si>
    <t>УПРАВЛЕНИЕ РОСКОМНАДЗОРА ПО КЕМЕРОВСКОЙ ОБЛАСТИ</t>
  </si>
  <si>
    <t>11.03.2026 15:32</t>
  </si>
  <si>
    <t>ФЕДЕРАЛЬНАЯ СЛУЖБА ПО НАДЗОРУ В СФЕРЕ СВЯЗИ, ИНФОРМАЦИОННЫХ ТЕХНОЛОГИЙ И МАССОВЫХ КОММУНИКАЦИЙ, ф.0503169.259,№32760 , статус "Принят условно"</t>
  </si>
  <si>
    <t xml:space="preserve">Всего сумма задолженности на конец года всего </t>
  </si>
  <si>
    <t>824272433.68</t>
  </si>
  <si>
    <t>205 просроч на 01012025</t>
  </si>
  <si>
    <t>209 счет 01012025</t>
  </si>
  <si>
    <t>Итого на 01.01.2025</t>
  </si>
  <si>
    <t>205 счет на 01012026</t>
  </si>
  <si>
    <t>209 счет</t>
  </si>
  <si>
    <t xml:space="preserve"> ИТОГО на 01.01.2026</t>
  </si>
  <si>
    <t>Коэффициент</t>
  </si>
  <si>
    <t>И.В. Ильина</t>
  </si>
  <si>
    <t>"____"_______________2026 год</t>
  </si>
  <si>
    <t>к Порядку проведения Федеральной службой по надзору в сфере связи, информационных технологий и массовых коммуникаций мониторинга качества финансового менеджмента в отношении ее территориальных органов, утвержденному приказом Роскомндзора от 29 декабря 2023 г. №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</si>
</sst>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%"/>
    <numFmt numFmtId="166" formatCode="0.000"/>
  </numFmts>
  <fonts count="57" x14ac:knownFonts="1">
    <font>
      <sz val="11"/>
      <color theme="1"/>
      <name val="Calibri"/>
      <family val="2"/>
      <charset val="204"/>
    </font>
    <font>
      <sz val="18"/>
      <color theme="3"/>
      <name val="Cambria"/>
      <family val="2"/>
      <charset val="204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sz val="40"/>
      <color theme="1"/>
      <name val="Calibri"/>
      <family val="2"/>
      <charset val="204"/>
    </font>
    <font>
      <sz val="40"/>
      <color theme="1"/>
      <name val="Times New Roman"/>
      <family val="1"/>
      <charset val="204"/>
    </font>
    <font>
      <i/>
      <sz val="4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9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sz val="32"/>
      <color theme="1"/>
      <name val="Calibri"/>
      <family val="2"/>
      <charset val="204"/>
    </font>
    <font>
      <sz val="26"/>
      <color theme="1"/>
      <name val="Calibri"/>
      <family val="2"/>
      <charset val="204"/>
    </font>
    <font>
      <sz val="2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0000"/>
      <name val="Arial Narrow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EFECE6"/>
      </patternFill>
    </fill>
    <fill>
      <patternFill patternType="solid">
        <fgColor rgb="FF92D050"/>
        <bgColor rgb="FFC3D69B"/>
      </patternFill>
    </fill>
    <fill>
      <patternFill patternType="solid">
        <fgColor rgb="FFFFFF00"/>
        <bgColor rgb="FFFFFF00"/>
      </patternFill>
    </fill>
    <fill>
      <patternFill patternType="solid">
        <fgColor rgb="FFEFECE6"/>
        <bgColor rgb="FFFFFFFF"/>
      </patternFill>
    </fill>
    <fill>
      <patternFill patternType="solid">
        <fgColor theme="9" tint="0.59987182226020086"/>
        <bgColor rgb="FFD9D9D9"/>
      </patternFill>
    </fill>
    <fill>
      <patternFill patternType="solid">
        <fgColor theme="0" tint="-0.14999847407452621"/>
        <bgColor rgb="FFEFECE6"/>
      </patternFill>
    </fill>
    <fill>
      <patternFill patternType="solid">
        <fgColor theme="6" tint="0.39988402966399123"/>
        <bgColor rgb="FFD9D9D9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37" fillId="0" borderId="0" applyBorder="0" applyProtection="0"/>
    <xf numFmtId="0" fontId="1" fillId="0" borderId="0" applyBorder="0" applyProtection="0"/>
    <xf numFmtId="0" fontId="53" fillId="0" borderId="0"/>
    <xf numFmtId="0" fontId="2" fillId="0" borderId="0"/>
    <xf numFmtId="0" fontId="53" fillId="0" borderId="0"/>
    <xf numFmtId="0" fontId="53" fillId="0" borderId="0"/>
  </cellStyleXfs>
  <cellXfs count="254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/>
    <xf numFmtId="0" fontId="3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Alignment="1" applyProtection="1"/>
    <xf numFmtId="0" fontId="6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wrapText="1"/>
    </xf>
    <xf numFmtId="0" fontId="8" fillId="0" borderId="0" xfId="0" applyFont="1" applyAlignment="1" applyProtection="1"/>
    <xf numFmtId="0" fontId="4" fillId="0" borderId="0" xfId="0" applyFont="1" applyAlignment="1" applyProtection="1">
      <alignment horizontal="center"/>
    </xf>
    <xf numFmtId="2" fontId="5" fillId="0" borderId="0" xfId="0" applyNumberFormat="1" applyFont="1" applyAlignment="1" applyProtection="1"/>
    <xf numFmtId="0" fontId="5" fillId="0" borderId="1" xfId="0" applyFont="1" applyBorder="1" applyAlignment="1" applyProtection="1"/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vertical="top" wrapText="1"/>
    </xf>
    <xf numFmtId="0" fontId="10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/>
    <xf numFmtId="0" fontId="11" fillId="0" borderId="4" xfId="0" applyFont="1" applyBorder="1" applyAlignment="1" applyProtection="1"/>
    <xf numFmtId="0" fontId="11" fillId="0" borderId="5" xfId="0" applyFont="1" applyBorder="1" applyAlignment="1" applyProtection="1"/>
    <xf numFmtId="49" fontId="12" fillId="0" borderId="3" xfId="0" applyNumberFormat="1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left" vertical="center" wrapText="1"/>
    </xf>
    <xf numFmtId="164" fontId="12" fillId="0" borderId="6" xfId="0" applyNumberFormat="1" applyFont="1" applyBorder="1" applyAlignment="1" applyProtection="1">
      <alignment horizontal="center"/>
    </xf>
    <xf numFmtId="4" fontId="10" fillId="0" borderId="7" xfId="0" applyNumberFormat="1" applyFont="1" applyBorder="1" applyAlignment="1" applyProtection="1">
      <alignment horizontal="center" vertical="center" wrapText="1"/>
    </xf>
    <xf numFmtId="164" fontId="10" fillId="0" borderId="6" xfId="0" applyNumberFormat="1" applyFont="1" applyBorder="1" applyAlignment="1" applyProtection="1">
      <alignment horizontal="center"/>
    </xf>
    <xf numFmtId="2" fontId="10" fillId="0" borderId="6" xfId="0" applyNumberFormat="1" applyFont="1" applyBorder="1" applyAlignment="1" applyProtection="1">
      <alignment horizontal="center"/>
    </xf>
    <xf numFmtId="2" fontId="12" fillId="0" borderId="6" xfId="0" applyNumberFormat="1" applyFont="1" applyBorder="1" applyAlignment="1" applyProtection="1">
      <alignment horizontal="center"/>
    </xf>
    <xf numFmtId="0" fontId="15" fillId="0" borderId="6" xfId="0" applyFont="1" applyBorder="1" applyAlignment="1" applyProtection="1">
      <alignment horizontal="center"/>
    </xf>
    <xf numFmtId="164" fontId="15" fillId="0" borderId="6" xfId="0" applyNumberFormat="1" applyFont="1" applyBorder="1" applyAlignment="1" applyProtection="1">
      <alignment horizontal="center"/>
    </xf>
    <xf numFmtId="4" fontId="16" fillId="0" borderId="7" xfId="0" applyNumberFormat="1" applyFont="1" applyBorder="1" applyAlignment="1" applyProtection="1">
      <alignment horizontal="center" vertical="center" wrapText="1"/>
    </xf>
    <xf numFmtId="2" fontId="9" fillId="0" borderId="6" xfId="0" applyNumberFormat="1" applyFont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left" vertical="center" wrapText="1"/>
    </xf>
    <xf numFmtId="2" fontId="15" fillId="0" borderId="6" xfId="0" applyNumberFormat="1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8" fillId="0" borderId="0" xfId="0" applyFont="1" applyBorder="1" applyAlignment="1" applyProtection="1"/>
    <xf numFmtId="0" fontId="18" fillId="0" borderId="0" xfId="0" applyFont="1" applyBorder="1" applyAlignment="1" applyProtection="1">
      <alignment horizontal="center"/>
    </xf>
    <xf numFmtId="4" fontId="18" fillId="0" borderId="0" xfId="0" applyNumberFormat="1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2" fontId="18" fillId="0" borderId="0" xfId="0" applyNumberFormat="1" applyFont="1" applyBorder="1" applyAlignment="1" applyProtection="1"/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4" fontId="18" fillId="0" borderId="0" xfId="0" applyNumberFormat="1" applyFont="1" applyAlignment="1" applyProtection="1">
      <alignment horizontal="center"/>
    </xf>
    <xf numFmtId="0" fontId="19" fillId="0" borderId="0" xfId="0" applyFont="1" applyAlignment="1" applyProtection="1"/>
    <xf numFmtId="2" fontId="18" fillId="0" borderId="0" xfId="0" applyNumberFormat="1" applyFont="1" applyAlignment="1" applyProtection="1"/>
    <xf numFmtId="0" fontId="9" fillId="0" borderId="0" xfId="0" applyFont="1" applyAlignment="1" applyProtection="1"/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/>
    </xf>
    <xf numFmtId="4" fontId="9" fillId="0" borderId="0" xfId="0" applyNumberFormat="1" applyFont="1" applyBorder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2" fontId="7" fillId="0" borderId="0" xfId="0" applyNumberFormat="1" applyFont="1" applyAlignment="1" applyProtection="1"/>
    <xf numFmtId="0" fontId="20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Border="1" applyAlignment="1" applyProtection="1"/>
    <xf numFmtId="0" fontId="21" fillId="0" borderId="0" xfId="0" applyFont="1" applyBorder="1" applyAlignment="1" applyProtection="1">
      <alignment horizontal="center"/>
    </xf>
    <xf numFmtId="0" fontId="22" fillId="0" borderId="0" xfId="0" applyFont="1" applyAlignment="1" applyProtection="1"/>
    <xf numFmtId="0" fontId="22" fillId="0" borderId="0" xfId="0" applyFont="1" applyAlignment="1" applyProtection="1">
      <alignment horizontal="center"/>
    </xf>
    <xf numFmtId="4" fontId="21" fillId="0" borderId="0" xfId="0" applyNumberFormat="1" applyFont="1" applyBorder="1" applyAlignment="1" applyProtection="1">
      <alignment vertical="top"/>
    </xf>
    <xf numFmtId="0" fontId="21" fillId="0" borderId="0" xfId="0" applyFont="1" applyBorder="1" applyAlignment="1" applyProtection="1">
      <alignment vertical="top"/>
    </xf>
    <xf numFmtId="4" fontId="0" fillId="0" borderId="0" xfId="0" applyNumberFormat="1" applyAlignment="1" applyProtection="1">
      <alignment horizontal="center"/>
    </xf>
    <xf numFmtId="0" fontId="20" fillId="0" borderId="0" xfId="0" applyFont="1" applyBorder="1" applyAlignment="1" applyProtection="1">
      <alignment vertical="top"/>
    </xf>
    <xf numFmtId="0" fontId="23" fillId="0" borderId="0" xfId="0" applyFont="1" applyAlignment="1" applyProtection="1"/>
    <xf numFmtId="0" fontId="24" fillId="0" borderId="0" xfId="0" applyFont="1" applyBorder="1" applyAlignment="1" applyProtection="1">
      <alignment vertical="top"/>
    </xf>
    <xf numFmtId="4" fontId="24" fillId="0" borderId="0" xfId="0" applyNumberFormat="1" applyFont="1" applyBorder="1" applyAlignment="1" applyProtection="1">
      <alignment vertical="top"/>
    </xf>
    <xf numFmtId="0" fontId="23" fillId="0" borderId="0" xfId="0" applyFont="1" applyBorder="1" applyAlignment="1" applyProtection="1"/>
    <xf numFmtId="0" fontId="0" fillId="0" borderId="0" xfId="0" applyBorder="1" applyAlignment="1" applyProtection="1"/>
    <xf numFmtId="4" fontId="0" fillId="0" borderId="0" xfId="0" applyNumberFormat="1" applyBorder="1" applyAlignment="1" applyProtection="1">
      <alignment horizontal="center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49" fontId="15" fillId="0" borderId="3" xfId="0" applyNumberFormat="1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horizontal="center" vertical="center" wrapText="1"/>
    </xf>
    <xf numFmtId="164" fontId="9" fillId="2" borderId="6" xfId="0" applyNumberFormat="1" applyFont="1" applyFill="1" applyBorder="1" applyAlignment="1" applyProtection="1">
      <alignment horizontal="center"/>
    </xf>
    <xf numFmtId="0" fontId="9" fillId="2" borderId="6" xfId="0" applyFont="1" applyFill="1" applyBorder="1" applyAlignment="1" applyProtection="1"/>
    <xf numFmtId="0" fontId="9" fillId="2" borderId="6" xfId="0" applyFont="1" applyFill="1" applyBorder="1" applyAlignment="1" applyProtection="1">
      <alignment horizontal="center"/>
    </xf>
    <xf numFmtId="2" fontId="9" fillId="2" borderId="6" xfId="0" applyNumberFormat="1" applyFont="1" applyFill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/>
    <xf numFmtId="0" fontId="18" fillId="2" borderId="0" xfId="0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21" fillId="0" borderId="1" xfId="0" applyFont="1" applyBorder="1" applyAlignment="1" applyProtection="1">
      <alignment horizontal="center"/>
    </xf>
    <xf numFmtId="0" fontId="21" fillId="0" borderId="1" xfId="0" applyFont="1" applyBorder="1" applyAlignment="1" applyProtection="1"/>
    <xf numFmtId="0" fontId="9" fillId="0" borderId="1" xfId="0" applyFont="1" applyBorder="1" applyAlignment="1" applyProtection="1"/>
    <xf numFmtId="0" fontId="0" fillId="0" borderId="0" xfId="0" applyBorder="1" applyAlignment="1" applyProtection="1">
      <alignment horizontal="center"/>
    </xf>
    <xf numFmtId="0" fontId="25" fillId="0" borderId="3" xfId="0" applyFont="1" applyBorder="1" applyAlignment="1" applyProtection="1"/>
    <xf numFmtId="0" fontId="25" fillId="0" borderId="4" xfId="0" applyFont="1" applyBorder="1" applyAlignment="1" applyProtection="1"/>
    <xf numFmtId="0" fontId="25" fillId="0" borderId="5" xfId="0" applyFont="1" applyBorder="1" applyAlignment="1" applyProtection="1"/>
    <xf numFmtId="0" fontId="27" fillId="2" borderId="9" xfId="0" applyFont="1" applyFill="1" applyBorder="1" applyAlignment="1" applyProtection="1">
      <alignment horizontal="center" vertical="center" wrapText="1"/>
    </xf>
    <xf numFmtId="49" fontId="28" fillId="0" borderId="3" xfId="0" applyNumberFormat="1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31" fillId="0" borderId="0" xfId="0" applyFont="1" applyBorder="1" applyAlignment="1" applyProtection="1">
      <alignment horizontal="left" wrapText="1"/>
    </xf>
    <xf numFmtId="0" fontId="0" fillId="0" borderId="0" xfId="0" applyFont="1" applyAlignment="1" applyProtection="1">
      <alignment wrapText="1"/>
    </xf>
    <xf numFmtId="0" fontId="32" fillId="0" borderId="11" xfId="0" applyFont="1" applyBorder="1" applyAlignment="1" applyProtection="1">
      <alignment horizontal="center"/>
    </xf>
    <xf numFmtId="0" fontId="33" fillId="0" borderId="11" xfId="0" applyFont="1" applyBorder="1" applyAlignment="1" applyProtection="1">
      <alignment horizontal="center" vertical="center" wrapText="1"/>
    </xf>
    <xf numFmtId="14" fontId="33" fillId="0" borderId="11" xfId="0" applyNumberFormat="1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/>
    <xf numFmtId="0" fontId="30" fillId="0" borderId="11" xfId="0" applyFont="1" applyBorder="1" applyAlignment="1" applyProtection="1">
      <alignment vertical="center" wrapText="1"/>
    </xf>
    <xf numFmtId="0" fontId="30" fillId="0" borderId="11" xfId="0" applyFont="1" applyBorder="1" applyAlignment="1" applyProtection="1">
      <alignment horizontal="center" vertical="center" wrapText="1"/>
    </xf>
    <xf numFmtId="2" fontId="30" fillId="0" borderId="11" xfId="0" applyNumberFormat="1" applyFont="1" applyBorder="1" applyAlignment="1" applyProtection="1">
      <alignment horizontal="center" wrapText="1"/>
    </xf>
    <xf numFmtId="4" fontId="30" fillId="0" borderId="11" xfId="0" applyNumberFormat="1" applyFont="1" applyBorder="1" applyAlignment="1" applyProtection="1">
      <alignment horizontal="right" wrapText="1"/>
    </xf>
    <xf numFmtId="0" fontId="30" fillId="0" borderId="12" xfId="0" applyFont="1" applyBorder="1" applyAlignment="1" applyProtection="1">
      <alignment horizontal="right"/>
    </xf>
    <xf numFmtId="0" fontId="30" fillId="0" borderId="0" xfId="0" applyFont="1" applyBorder="1" applyAlignment="1" applyProtection="1">
      <alignment horizontal="right"/>
    </xf>
    <xf numFmtId="0" fontId="30" fillId="0" borderId="12" xfId="0" applyFont="1" applyBorder="1" applyAlignment="1" applyProtection="1">
      <alignment horizontal="left"/>
    </xf>
    <xf numFmtId="4" fontId="0" fillId="0" borderId="0" xfId="0" applyNumberFormat="1" applyAlignment="1" applyProtection="1"/>
    <xf numFmtId="0" fontId="35" fillId="0" borderId="3" xfId="0" applyFont="1" applyBorder="1" applyAlignment="1" applyProtection="1"/>
    <xf numFmtId="0" fontId="35" fillId="0" borderId="4" xfId="0" applyFont="1" applyBorder="1" applyAlignment="1" applyProtection="1"/>
    <xf numFmtId="1" fontId="35" fillId="0" borderId="5" xfId="0" applyNumberFormat="1" applyFont="1" applyBorder="1" applyAlignment="1" applyProtection="1"/>
    <xf numFmtId="1" fontId="36" fillId="0" borderId="6" xfId="0" applyNumberFormat="1" applyFont="1" applyBorder="1" applyAlignment="1" applyProtection="1">
      <alignment horizontal="center" vertical="center" wrapText="1"/>
    </xf>
    <xf numFmtId="49" fontId="36" fillId="3" borderId="6" xfId="0" applyNumberFormat="1" applyFont="1" applyFill="1" applyBorder="1" applyAlignment="1" applyProtection="1">
      <alignment horizontal="center" vertical="top" wrapText="1"/>
    </xf>
    <xf numFmtId="0" fontId="36" fillId="0" borderId="6" xfId="0" applyFont="1" applyBorder="1" applyAlignment="1" applyProtection="1">
      <alignment horizontal="center" vertical="top" wrapText="1"/>
    </xf>
    <xf numFmtId="0" fontId="36" fillId="4" borderId="6" xfId="0" applyFont="1" applyFill="1" applyBorder="1" applyAlignment="1" applyProtection="1">
      <alignment horizontal="center" vertical="top" wrapText="1"/>
    </xf>
    <xf numFmtId="0" fontId="36" fillId="0" borderId="6" xfId="1" applyFont="1" applyBorder="1" applyAlignment="1" applyProtection="1">
      <alignment horizontal="center" vertical="top" wrapText="1"/>
    </xf>
    <xf numFmtId="0" fontId="36" fillId="0" borderId="6" xfId="0" applyFont="1" applyBorder="1" applyAlignment="1" applyProtection="1">
      <alignment horizontal="center" vertical="top"/>
    </xf>
    <xf numFmtId="1" fontId="36" fillId="0" borderId="6" xfId="0" applyNumberFormat="1" applyFont="1" applyBorder="1" applyAlignment="1" applyProtection="1">
      <alignment horizontal="center" vertical="top"/>
    </xf>
    <xf numFmtId="0" fontId="38" fillId="0" borderId="6" xfId="0" applyFont="1" applyBorder="1" applyAlignment="1" applyProtection="1">
      <alignment horizontal="center"/>
    </xf>
    <xf numFmtId="0" fontId="39" fillId="0" borderId="6" xfId="0" applyFont="1" applyBorder="1" applyAlignment="1" applyProtection="1">
      <alignment horizontal="left" vertical="center" wrapText="1"/>
    </xf>
    <xf numFmtId="4" fontId="41" fillId="0" borderId="7" xfId="0" applyNumberFormat="1" applyFont="1" applyBorder="1" applyAlignment="1" applyProtection="1">
      <alignment horizontal="right" vertical="center" wrapText="1"/>
    </xf>
    <xf numFmtId="165" fontId="41" fillId="4" borderId="7" xfId="0" applyNumberFormat="1" applyFont="1" applyFill="1" applyBorder="1" applyAlignment="1" applyProtection="1">
      <alignment horizontal="right" vertical="center" wrapText="1"/>
    </xf>
    <xf numFmtId="0" fontId="0" fillId="0" borderId="6" xfId="0" applyBorder="1" applyAlignment="1" applyProtection="1">
      <alignment wrapText="1"/>
    </xf>
    <xf numFmtId="2" fontId="34" fillId="0" borderId="6" xfId="0" applyNumberFormat="1" applyFont="1" applyBorder="1" applyAlignment="1" applyProtection="1">
      <alignment horizontal="center"/>
    </xf>
    <xf numFmtId="0" fontId="34" fillId="0" borderId="6" xfId="0" applyFont="1" applyBorder="1" applyAlignment="1" applyProtection="1">
      <alignment horizontal="center"/>
    </xf>
    <xf numFmtId="166" fontId="34" fillId="0" borderId="6" xfId="0" applyNumberFormat="1" applyFont="1" applyBorder="1" applyAlignment="1" applyProtection="1">
      <alignment horizontal="center"/>
    </xf>
    <xf numFmtId="0" fontId="34" fillId="0" borderId="6" xfId="0" applyFont="1" applyBorder="1" applyAlignment="1" applyProtection="1"/>
    <xf numFmtId="0" fontId="34" fillId="0" borderId="5" xfId="0" applyFont="1" applyBorder="1" applyAlignment="1" applyProtection="1"/>
    <xf numFmtId="1" fontId="34" fillId="0" borderId="6" xfId="0" applyNumberFormat="1" applyFont="1" applyBorder="1" applyAlignment="1" applyProtection="1">
      <alignment horizontal="center"/>
    </xf>
    <xf numFmtId="0" fontId="35" fillId="0" borderId="6" xfId="0" applyFont="1" applyBorder="1" applyAlignment="1" applyProtection="1">
      <alignment horizontal="center"/>
    </xf>
    <xf numFmtId="0" fontId="42" fillId="0" borderId="6" xfId="0" applyFont="1" applyBorder="1" applyAlignment="1" applyProtection="1">
      <alignment horizontal="center"/>
    </xf>
    <xf numFmtId="2" fontId="43" fillId="0" borderId="6" xfId="0" applyNumberFormat="1" applyFont="1" applyBorder="1" applyAlignment="1" applyProtection="1">
      <alignment horizontal="center"/>
    </xf>
    <xf numFmtId="0" fontId="43" fillId="0" borderId="6" xfId="0" applyFont="1" applyBorder="1" applyAlignment="1" applyProtection="1">
      <alignment horizontal="center"/>
    </xf>
    <xf numFmtId="0" fontId="40" fillId="0" borderId="6" xfId="0" applyFont="1" applyBorder="1" applyAlignment="1" applyProtection="1">
      <alignment horizontal="left" vertical="center" wrapText="1"/>
    </xf>
    <xf numFmtId="0" fontId="34" fillId="0" borderId="0" xfId="0" applyFont="1" applyBorder="1" applyAlignment="1" applyProtection="1">
      <alignment horizontal="center"/>
    </xf>
    <xf numFmtId="0" fontId="39" fillId="0" borderId="6" xfId="0" applyFont="1" applyBorder="1" applyAlignment="1" applyProtection="1">
      <alignment vertical="center" wrapText="1"/>
    </xf>
    <xf numFmtId="0" fontId="39" fillId="0" borderId="2" xfId="0" applyFont="1" applyBorder="1" applyAlignment="1" applyProtection="1">
      <alignment vertical="center" wrapText="1"/>
    </xf>
    <xf numFmtId="0" fontId="39" fillId="0" borderId="2" xfId="0" applyFont="1" applyBorder="1" applyAlignment="1" applyProtection="1">
      <alignment horizontal="left" vertical="center" wrapText="1"/>
    </xf>
    <xf numFmtId="0" fontId="0" fillId="0" borderId="13" xfId="0" applyBorder="1" applyAlignment="1" applyProtection="1">
      <alignment wrapText="1"/>
    </xf>
    <xf numFmtId="0" fontId="0" fillId="0" borderId="0" xfId="0" applyFont="1" applyAlignment="1" applyProtection="1">
      <alignment vertical="top" wrapText="1"/>
    </xf>
    <xf numFmtId="0" fontId="45" fillId="5" borderId="6" xfId="0" applyFont="1" applyFill="1" applyBorder="1" applyAlignment="1" applyProtection="1">
      <alignment horizontal="center" vertical="center" wrapText="1"/>
    </xf>
    <xf numFmtId="0" fontId="45" fillId="0" borderId="6" xfId="0" applyFont="1" applyBorder="1" applyAlignment="1" applyProtection="1">
      <alignment horizontal="left" vertical="center" wrapText="1"/>
    </xf>
    <xf numFmtId="4" fontId="45" fillId="0" borderId="6" xfId="0" applyNumberFormat="1" applyFont="1" applyBorder="1" applyAlignment="1" applyProtection="1">
      <alignment horizontal="right" vertical="center" wrapText="1"/>
    </xf>
    <xf numFmtId="4" fontId="46" fillId="0" borderId="6" xfId="0" applyNumberFormat="1" applyFont="1" applyBorder="1" applyAlignment="1" applyProtection="1">
      <alignment horizontal="right" vertical="center" wrapText="1"/>
    </xf>
    <xf numFmtId="165" fontId="45" fillId="0" borderId="6" xfId="0" applyNumberFormat="1" applyFont="1" applyBorder="1" applyAlignment="1" applyProtection="1">
      <alignment horizontal="right" vertical="center" wrapText="1"/>
    </xf>
    <xf numFmtId="0" fontId="44" fillId="0" borderId="6" xfId="0" applyFont="1" applyBorder="1" applyAlignment="1" applyProtection="1">
      <alignment horizontal="left" vertical="center" wrapText="1"/>
    </xf>
    <xf numFmtId="4" fontId="44" fillId="0" borderId="6" xfId="0" applyNumberFormat="1" applyFont="1" applyBorder="1" applyAlignment="1" applyProtection="1">
      <alignment horizontal="right" vertical="center" wrapText="1"/>
    </xf>
    <xf numFmtId="165" fontId="44" fillId="0" borderId="6" xfId="0" applyNumberFormat="1" applyFont="1" applyBorder="1" applyAlignment="1" applyProtection="1">
      <alignment horizontal="right" vertical="center" wrapText="1"/>
    </xf>
    <xf numFmtId="165" fontId="47" fillId="0" borderId="6" xfId="0" applyNumberFormat="1" applyFont="1" applyBorder="1" applyAlignment="1" applyProtection="1">
      <alignment horizontal="right" vertical="center" wrapText="1"/>
    </xf>
    <xf numFmtId="0" fontId="0" fillId="6" borderId="0" xfId="0" applyFill="1" applyAlignment="1" applyProtection="1"/>
    <xf numFmtId="14" fontId="0" fillId="0" borderId="0" xfId="0" applyNumberFormat="1" applyAlignment="1" applyProtection="1"/>
    <xf numFmtId="0" fontId="49" fillId="0" borderId="14" xfId="0" applyFont="1" applyBorder="1" applyAlignment="1" applyProtection="1">
      <alignment horizontal="center"/>
    </xf>
    <xf numFmtId="0" fontId="19" fillId="0" borderId="14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/>
    </xf>
    <xf numFmtId="0" fontId="19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/>
    <xf numFmtId="0" fontId="18" fillId="6" borderId="6" xfId="0" applyFont="1" applyFill="1" applyBorder="1" applyAlignment="1" applyProtection="1"/>
    <xf numFmtId="0" fontId="18" fillId="0" borderId="6" xfId="0" applyFont="1" applyBorder="1" applyAlignment="1" applyProtection="1"/>
    <xf numFmtId="0" fontId="0" fillId="0" borderId="15" xfId="0" applyFont="1" applyBorder="1" applyAlignment="1" applyProtection="1"/>
    <xf numFmtId="0" fontId="18" fillId="0" borderId="16" xfId="0" applyFont="1" applyBorder="1" applyAlignment="1" applyProtection="1">
      <alignment vertical="center" wrapText="1"/>
    </xf>
    <xf numFmtId="4" fontId="18" fillId="0" borderId="16" xfId="0" applyNumberFormat="1" applyFont="1" applyBorder="1" applyAlignment="1" applyProtection="1">
      <alignment horizontal="right" wrapText="1"/>
    </xf>
    <xf numFmtId="0" fontId="18" fillId="0" borderId="16" xfId="0" applyFont="1" applyBorder="1" applyAlignment="1" applyProtection="1"/>
    <xf numFmtId="2" fontId="18" fillId="0" borderId="17" xfId="0" applyNumberFormat="1" applyFont="1" applyBorder="1" applyAlignment="1" applyProtection="1"/>
    <xf numFmtId="2" fontId="18" fillId="6" borderId="16" xfId="0" applyNumberFormat="1" applyFont="1" applyFill="1" applyBorder="1" applyAlignment="1" applyProtection="1"/>
    <xf numFmtId="0" fontId="0" fillId="0" borderId="18" xfId="0" applyFont="1" applyBorder="1" applyAlignment="1" applyProtection="1"/>
    <xf numFmtId="0" fontId="18" fillId="0" borderId="6" xfId="0" applyFont="1" applyBorder="1" applyAlignment="1" applyProtection="1">
      <alignment vertical="center" wrapText="1"/>
    </xf>
    <xf numFmtId="4" fontId="18" fillId="0" borderId="6" xfId="0" applyNumberFormat="1" applyFont="1" applyBorder="1" applyAlignment="1" applyProtection="1">
      <alignment horizontal="right" wrapText="1"/>
    </xf>
    <xf numFmtId="2" fontId="18" fillId="0" borderId="3" xfId="0" applyNumberFormat="1" applyFont="1" applyBorder="1" applyAlignment="1" applyProtection="1"/>
    <xf numFmtId="2" fontId="18" fillId="6" borderId="6" xfId="0" applyNumberFormat="1" applyFont="1" applyFill="1" applyBorder="1" applyAlignment="1" applyProtection="1"/>
    <xf numFmtId="2" fontId="18" fillId="0" borderId="6" xfId="0" applyNumberFormat="1" applyFont="1" applyBorder="1" applyAlignment="1" applyProtection="1"/>
    <xf numFmtId="0" fontId="18" fillId="0" borderId="11" xfId="0" applyFont="1" applyBorder="1" applyAlignment="1" applyProtection="1">
      <alignment vertical="center" wrapText="1"/>
    </xf>
    <xf numFmtId="4" fontId="18" fillId="0" borderId="11" xfId="0" applyNumberFormat="1" applyFont="1" applyBorder="1" applyAlignment="1" applyProtection="1">
      <alignment horizontal="right" wrapText="1"/>
    </xf>
    <xf numFmtId="0" fontId="18" fillId="0" borderId="12" xfId="0" applyFont="1" applyBorder="1" applyAlignment="1" applyProtection="1">
      <alignment horizontal="left"/>
    </xf>
    <xf numFmtId="0" fontId="0" fillId="7" borderId="0" xfId="0" applyFill="1" applyAlignment="1" applyProtection="1"/>
    <xf numFmtId="0" fontId="49" fillId="0" borderId="0" xfId="0" applyFont="1" applyAlignment="1" applyProtection="1"/>
    <xf numFmtId="0" fontId="50" fillId="8" borderId="0" xfId="0" applyFont="1" applyFill="1" applyAlignment="1" applyProtection="1"/>
    <xf numFmtId="0" fontId="50" fillId="0" borderId="0" xfId="0" applyFont="1" applyAlignment="1" applyProtection="1"/>
    <xf numFmtId="0" fontId="49" fillId="0" borderId="11" xfId="0" applyFont="1" applyBorder="1" applyAlignment="1" applyProtection="1">
      <alignment horizontal="center"/>
    </xf>
    <xf numFmtId="0" fontId="19" fillId="0" borderId="11" xfId="0" applyFont="1" applyBorder="1" applyAlignment="1" applyProtection="1">
      <alignment horizontal="center" vertical="center" wrapText="1"/>
    </xf>
    <xf numFmtId="3" fontId="19" fillId="0" borderId="6" xfId="0" applyNumberFormat="1" applyFont="1" applyBorder="1" applyAlignment="1" applyProtection="1"/>
    <xf numFmtId="0" fontId="51" fillId="7" borderId="6" xfId="0" applyFont="1" applyFill="1" applyBorder="1" applyAlignment="1" applyProtection="1">
      <alignment horizontal="center" wrapText="1"/>
    </xf>
    <xf numFmtId="0" fontId="19" fillId="0" borderId="6" xfId="0" applyFont="1" applyBorder="1" applyAlignment="1" applyProtection="1">
      <alignment wrapText="1"/>
    </xf>
    <xf numFmtId="0" fontId="19" fillId="7" borderId="6" xfId="0" applyFont="1" applyFill="1" applyBorder="1" applyAlignment="1" applyProtection="1">
      <alignment wrapText="1"/>
    </xf>
    <xf numFmtId="0" fontId="52" fillId="8" borderId="6" xfId="0" applyFont="1" applyFill="1" applyBorder="1" applyAlignment="1" applyProtection="1">
      <alignment wrapText="1"/>
    </xf>
    <xf numFmtId="0" fontId="49" fillId="6" borderId="6" xfId="0" applyFont="1" applyFill="1" applyBorder="1" applyAlignment="1" applyProtection="1"/>
    <xf numFmtId="2" fontId="19" fillId="7" borderId="6" xfId="0" applyNumberFormat="1" applyFont="1" applyFill="1" applyBorder="1" applyAlignment="1" applyProtection="1"/>
    <xf numFmtId="164" fontId="17" fillId="8" borderId="6" xfId="0" applyNumberFormat="1" applyFont="1" applyFill="1" applyBorder="1" applyAlignment="1" applyProtection="1"/>
    <xf numFmtId="0" fontId="0" fillId="6" borderId="6" xfId="0" applyFill="1" applyBorder="1" applyAlignment="1" applyProtection="1"/>
    <xf numFmtId="2" fontId="18" fillId="0" borderId="11" xfId="0" applyNumberFormat="1" applyFont="1" applyBorder="1" applyAlignment="1" applyProtection="1">
      <alignment horizontal="right" wrapText="1"/>
    </xf>
    <xf numFmtId="0" fontId="17" fillId="8" borderId="6" xfId="0" applyFont="1" applyFill="1" applyBorder="1" applyAlignment="1" applyProtection="1"/>
    <xf numFmtId="2" fontId="54" fillId="7" borderId="6" xfId="0" applyNumberFormat="1" applyFont="1" applyFill="1" applyBorder="1" applyAlignment="1" applyProtection="1"/>
    <xf numFmtId="0" fontId="55" fillId="0" borderId="11" xfId="0" applyFont="1" applyBorder="1" applyAlignment="1" applyProtection="1">
      <alignment vertical="center" wrapText="1"/>
    </xf>
    <xf numFmtId="164" fontId="55" fillId="8" borderId="6" xfId="0" applyNumberFormat="1" applyFont="1" applyFill="1" applyBorder="1" applyAlignment="1" applyProtection="1"/>
    <xf numFmtId="0" fontId="56" fillId="6" borderId="6" xfId="0" applyFont="1" applyFill="1" applyBorder="1" applyAlignment="1" applyProtection="1"/>
    <xf numFmtId="0" fontId="0" fillId="0" borderId="0" xfId="0" applyFill="1" applyAlignment="1" applyProtection="1"/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wrapText="1"/>
    </xf>
    <xf numFmtId="0" fontId="5" fillId="0" borderId="1" xfId="0" applyFont="1" applyFill="1" applyBorder="1" applyAlignment="1" applyProtection="1"/>
    <xf numFmtId="0" fontId="11" fillId="0" borderId="4" xfId="0" applyFont="1" applyFill="1" applyBorder="1" applyAlignment="1" applyProtection="1"/>
    <xf numFmtId="0" fontId="13" fillId="0" borderId="2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/>
    </xf>
    <xf numFmtId="1" fontId="12" fillId="0" borderId="6" xfId="0" applyNumberFormat="1" applyFont="1" applyFill="1" applyBorder="1" applyAlignment="1" applyProtection="1">
      <alignment horizontal="center"/>
    </xf>
    <xf numFmtId="1" fontId="15" fillId="0" borderId="6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18" fillId="0" borderId="0" xfId="0" applyFont="1" applyFill="1" applyAlignment="1" applyProtection="1"/>
    <xf numFmtId="0" fontId="7" fillId="0" borderId="0" xfId="0" applyFont="1" applyFill="1" applyAlignment="1" applyProtection="1"/>
    <xf numFmtId="0" fontId="20" fillId="0" borderId="0" xfId="0" applyFont="1" applyFill="1" applyBorder="1" applyAlignment="1" applyProtection="1">
      <alignment vertical="top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4" fontId="21" fillId="0" borderId="1" xfId="0" applyNumberFormat="1" applyFont="1" applyBorder="1" applyAlignment="1" applyProtection="1">
      <alignment horizontal="right"/>
    </xf>
    <xf numFmtId="0" fontId="2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2" fontId="12" fillId="0" borderId="2" xfId="0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25" fillId="0" borderId="6" xfId="0" applyFont="1" applyBorder="1" applyAlignment="1" applyProtection="1">
      <alignment horizontal="center"/>
    </xf>
    <xf numFmtId="2" fontId="15" fillId="0" borderId="2" xfId="0" applyNumberFormat="1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left" vertical="center" wrapText="1"/>
    </xf>
    <xf numFmtId="0" fontId="31" fillId="0" borderId="0" xfId="0" applyFont="1" applyBorder="1" applyAlignment="1" applyProtection="1">
      <alignment horizontal="left" wrapText="1"/>
    </xf>
    <xf numFmtId="0" fontId="30" fillId="0" borderId="12" xfId="0" applyFont="1" applyBorder="1" applyAlignment="1" applyProtection="1">
      <alignment horizontal="right"/>
    </xf>
    <xf numFmtId="0" fontId="0" fillId="0" borderId="10" xfId="0" applyBorder="1" applyAlignment="1" applyProtection="1">
      <alignment horizontal="center"/>
    </xf>
    <xf numFmtId="0" fontId="34" fillId="0" borderId="6" xfId="0" applyFont="1" applyBorder="1" applyAlignment="1" applyProtection="1">
      <alignment horizontal="center" vertical="center" wrapText="1"/>
    </xf>
    <xf numFmtId="164" fontId="36" fillId="0" borderId="6" xfId="0" applyNumberFormat="1" applyFont="1" applyBorder="1" applyAlignment="1" applyProtection="1">
      <alignment horizontal="center" vertical="center" wrapText="1"/>
    </xf>
    <xf numFmtId="0" fontId="36" fillId="0" borderId="6" xfId="0" applyFont="1" applyBorder="1" applyAlignment="1" applyProtection="1">
      <alignment horizontal="center" vertical="center" wrapText="1"/>
    </xf>
    <xf numFmtId="49" fontId="36" fillId="0" borderId="6" xfId="0" applyNumberFormat="1" applyFont="1" applyBorder="1" applyAlignment="1" applyProtection="1">
      <alignment horizontal="center" vertical="center" wrapText="1"/>
    </xf>
    <xf numFmtId="14" fontId="10" fillId="0" borderId="6" xfId="0" applyNumberFormat="1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</xf>
    <xf numFmtId="0" fontId="45" fillId="5" borderId="6" xfId="0" applyFont="1" applyFill="1" applyBorder="1" applyAlignment="1" applyProtection="1">
      <alignment horizontal="center" vertical="center" wrapText="1"/>
    </xf>
    <xf numFmtId="0" fontId="48" fillId="0" borderId="10" xfId="0" applyFont="1" applyBorder="1" applyAlignment="1" applyProtection="1">
      <alignment horizontal="center"/>
    </xf>
  </cellXfs>
  <cellStyles count="7">
    <cellStyle name="Гиперссылка" xfId="1" builtinId="8"/>
    <cellStyle name="Название 2" xfId="2"/>
    <cellStyle name="Обычный" xfId="0" builtinId="0"/>
    <cellStyle name="Обычный 2" xfId="3"/>
    <cellStyle name="Обычный 2 3" xfId="4"/>
    <cellStyle name="Обычный 3" xfId="5"/>
    <cellStyle name="Обычный 4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B"/>
      <rgbColor rgb="FF77933C"/>
      <rgbColor rgb="FF800080"/>
      <rgbColor rgb="FF008080"/>
      <rgbColor rgb="FFC3D69B"/>
      <rgbColor rgb="FF808080"/>
      <rgbColor rgb="FF9999FF"/>
      <rgbColor rgb="FF7030A0"/>
      <rgbColor rgb="FFEFECE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85"/>
  <sheetViews>
    <sheetView tabSelected="1" topLeftCell="A37" zoomScale="70" zoomScaleNormal="70" workbookViewId="0">
      <selection activeCell="Q4" sqref="Q4:X4"/>
    </sheetView>
  </sheetViews>
  <sheetFormatPr defaultColWidth="8.7109375" defaultRowHeight="15" x14ac:dyDescent="0.25"/>
  <cols>
    <col min="1" max="1" width="9" style="1" customWidth="1"/>
    <col min="2" max="2" width="54.28515625" style="1" customWidth="1"/>
    <col min="3" max="3" width="18" style="1" customWidth="1"/>
    <col min="4" max="4" width="22.140625" style="1" customWidth="1"/>
    <col min="5" max="5" width="19.7109375" style="1" customWidth="1"/>
    <col min="6" max="6" width="19.85546875" style="1" customWidth="1"/>
    <col min="7" max="7" width="15.5703125" style="2" customWidth="1"/>
    <col min="8" max="8" width="12.7109375" style="2" customWidth="1"/>
    <col min="9" max="9" width="13.85546875" style="1" customWidth="1"/>
    <col min="10" max="10" width="13.85546875" style="2" customWidth="1"/>
    <col min="11" max="11" width="16" style="1" customWidth="1"/>
    <col min="12" max="12" width="12.28515625" style="1" customWidth="1"/>
    <col min="13" max="13" width="12.5703125" style="1" customWidth="1"/>
    <col min="14" max="14" width="14.42578125" style="1" customWidth="1"/>
    <col min="15" max="15" width="15.140625" style="1" customWidth="1"/>
    <col min="16" max="16" width="18.42578125" style="1" customWidth="1"/>
    <col min="17" max="17" width="13.28515625" style="1" customWidth="1"/>
    <col min="18" max="18" width="17" style="211" customWidth="1"/>
    <col min="19" max="19" width="16.140625" style="1" customWidth="1"/>
    <col min="20" max="20" width="18.7109375" style="1" customWidth="1"/>
    <col min="21" max="21" width="21.7109375" style="1" customWidth="1"/>
    <col min="22" max="22" width="14" style="2" customWidth="1"/>
    <col min="23" max="23" width="19.28515625" style="3" customWidth="1"/>
    <col min="24" max="24" width="17.42578125" style="2" customWidth="1"/>
  </cols>
  <sheetData>
    <row r="1" spans="1:25" ht="50.25" customHeight="1" x14ac:dyDescent="0.35">
      <c r="M1" s="4"/>
    </row>
    <row r="2" spans="1:25" ht="57" customHeight="1" x14ac:dyDescent="0.75">
      <c r="A2" s="5"/>
      <c r="B2" s="5"/>
      <c r="C2" s="6"/>
      <c r="D2" s="7"/>
      <c r="E2" s="7"/>
      <c r="F2" s="7"/>
      <c r="G2" s="8"/>
      <c r="H2" s="8"/>
      <c r="I2" s="6"/>
      <c r="J2" s="8"/>
      <c r="K2" s="6"/>
      <c r="L2" s="6"/>
      <c r="M2" s="6"/>
      <c r="N2" s="6"/>
      <c r="O2" s="225" t="s">
        <v>0</v>
      </c>
      <c r="P2" s="225"/>
      <c r="Q2" s="225"/>
      <c r="R2" s="225"/>
      <c r="S2" s="225"/>
      <c r="T2" s="225"/>
      <c r="U2" s="225"/>
      <c r="V2" s="225"/>
      <c r="W2" s="225"/>
      <c r="X2" s="225"/>
      <c r="Y2" s="9"/>
    </row>
    <row r="3" spans="1:25" ht="315.75" customHeight="1" x14ac:dyDescent="0.75">
      <c r="A3" s="5"/>
      <c r="B3" s="5"/>
      <c r="C3" s="6"/>
      <c r="D3" s="7"/>
      <c r="E3" s="7"/>
      <c r="F3" s="7"/>
      <c r="G3" s="8"/>
      <c r="H3" s="8"/>
      <c r="I3" s="6"/>
      <c r="J3" s="8"/>
      <c r="K3" s="6"/>
      <c r="L3" s="6"/>
      <c r="M3" s="6"/>
      <c r="N3" s="6"/>
      <c r="O3" s="225" t="s">
        <v>662</v>
      </c>
      <c r="P3" s="225"/>
      <c r="Q3" s="225"/>
      <c r="R3" s="225"/>
      <c r="S3" s="225"/>
      <c r="T3" s="225"/>
      <c r="U3" s="225"/>
      <c r="V3" s="225"/>
      <c r="W3" s="225"/>
      <c r="X3" s="225"/>
      <c r="Y3" s="9"/>
    </row>
    <row r="4" spans="1:25" ht="44.25" customHeight="1" x14ac:dyDescent="0.75">
      <c r="A4" s="5"/>
      <c r="B4" s="5"/>
      <c r="C4" s="6"/>
      <c r="D4" s="7"/>
      <c r="E4" s="7"/>
      <c r="F4" s="7"/>
      <c r="G4" s="8"/>
      <c r="H4" s="8"/>
      <c r="I4" s="6"/>
      <c r="J4" s="8"/>
      <c r="K4" s="6"/>
      <c r="L4" s="6"/>
      <c r="M4" s="6"/>
      <c r="N4" s="6"/>
      <c r="O4" s="6"/>
      <c r="P4" s="6"/>
      <c r="Q4" s="225"/>
      <c r="R4" s="225"/>
      <c r="S4" s="225"/>
      <c r="T4" s="225"/>
      <c r="U4" s="225"/>
      <c r="V4" s="225"/>
      <c r="W4" s="225"/>
      <c r="X4" s="225"/>
      <c r="Y4" s="9"/>
    </row>
    <row r="5" spans="1:25" ht="21" customHeight="1" x14ac:dyDescent="0.75">
      <c r="A5" s="5"/>
      <c r="B5" s="5"/>
      <c r="C5" s="6"/>
      <c r="D5" s="7"/>
      <c r="E5" s="7"/>
      <c r="F5" s="7"/>
      <c r="G5" s="8"/>
      <c r="H5" s="8"/>
      <c r="I5" s="6"/>
      <c r="J5" s="8"/>
      <c r="K5" s="6"/>
      <c r="L5" s="6"/>
      <c r="M5" s="6"/>
      <c r="N5" s="6"/>
      <c r="O5" s="6"/>
      <c r="P5" s="6"/>
      <c r="Q5" s="6"/>
      <c r="R5" s="212"/>
      <c r="S5" s="6"/>
      <c r="T5" s="6"/>
      <c r="U5" s="6"/>
      <c r="V5" s="10"/>
      <c r="W5" s="10"/>
      <c r="X5" s="10"/>
      <c r="Y5" s="9"/>
    </row>
    <row r="6" spans="1:25" ht="11.25" customHeight="1" x14ac:dyDescent="0.75">
      <c r="A6" s="5"/>
      <c r="B6" s="226" t="s">
        <v>2</v>
      </c>
      <c r="C6" s="226"/>
      <c r="D6" s="226"/>
      <c r="E6" s="226"/>
      <c r="F6" s="226"/>
      <c r="G6" s="226"/>
      <c r="H6" s="8"/>
      <c r="I6" s="6"/>
      <c r="J6" s="8"/>
      <c r="K6" s="6"/>
      <c r="L6" s="6"/>
      <c r="M6" s="6"/>
      <c r="N6" s="6"/>
      <c r="O6" s="6"/>
      <c r="P6" s="6"/>
      <c r="Q6" s="6"/>
      <c r="R6" s="212"/>
      <c r="S6" s="6"/>
      <c r="T6" s="6"/>
      <c r="U6" s="6"/>
      <c r="V6" s="225"/>
      <c r="W6" s="225"/>
      <c r="X6" s="225"/>
      <c r="Y6" s="9"/>
    </row>
    <row r="7" spans="1:25" ht="5.25" customHeight="1" x14ac:dyDescent="0.75">
      <c r="A7" s="5"/>
      <c r="B7" s="226"/>
      <c r="C7" s="226"/>
      <c r="D7" s="226"/>
      <c r="E7" s="226"/>
      <c r="F7" s="226"/>
      <c r="G7" s="226"/>
      <c r="H7" s="8"/>
      <c r="I7" s="6"/>
      <c r="J7" s="8"/>
      <c r="K7" s="6"/>
      <c r="L7" s="6"/>
      <c r="M7" s="6"/>
      <c r="N7" s="6"/>
      <c r="O7" s="6"/>
      <c r="P7" s="6"/>
      <c r="Q7" s="6"/>
      <c r="R7" s="212"/>
      <c r="S7" s="6"/>
      <c r="T7" s="6"/>
      <c r="U7" s="6"/>
      <c r="V7" s="225"/>
      <c r="W7" s="225"/>
      <c r="X7" s="225"/>
      <c r="Y7" s="9"/>
    </row>
    <row r="8" spans="1:25" ht="9.75" customHeight="1" x14ac:dyDescent="0.75">
      <c r="A8" s="5"/>
      <c r="B8" s="226"/>
      <c r="C8" s="226"/>
      <c r="D8" s="226"/>
      <c r="E8" s="226"/>
      <c r="F8" s="226"/>
      <c r="G8" s="226"/>
      <c r="H8" s="8"/>
      <c r="I8" s="6"/>
      <c r="J8" s="8"/>
      <c r="K8" s="6"/>
      <c r="L8" s="6"/>
      <c r="M8" s="6"/>
      <c r="N8" s="6"/>
      <c r="O8" s="6"/>
      <c r="P8" s="6"/>
      <c r="Q8" s="6"/>
      <c r="R8" s="212"/>
      <c r="S8" s="6"/>
      <c r="T8" s="6"/>
      <c r="U8" s="6"/>
      <c r="V8" s="225"/>
      <c r="W8" s="225"/>
      <c r="X8" s="225"/>
      <c r="Y8" s="9"/>
    </row>
    <row r="9" spans="1:25" ht="64.5" customHeight="1" x14ac:dyDescent="0.75">
      <c r="A9" s="5"/>
      <c r="B9" s="226"/>
      <c r="C9" s="226"/>
      <c r="D9" s="226"/>
      <c r="E9" s="226"/>
      <c r="F9" s="226"/>
      <c r="G9" s="226"/>
      <c r="H9" s="8"/>
      <c r="I9" s="6"/>
      <c r="J9" s="8"/>
      <c r="K9" s="11"/>
      <c r="L9" s="11"/>
      <c r="M9" s="11"/>
      <c r="N9" s="11"/>
      <c r="O9" s="11"/>
      <c r="P9" s="11"/>
      <c r="Q9" s="11"/>
      <c r="R9" s="213"/>
      <c r="S9" s="227" t="s">
        <v>3</v>
      </c>
      <c r="T9" s="227"/>
      <c r="U9" s="227"/>
      <c r="V9" s="227"/>
      <c r="W9" s="227"/>
      <c r="X9" s="227"/>
      <c r="Y9" s="9"/>
    </row>
    <row r="10" spans="1:25" ht="79.5" customHeight="1" x14ac:dyDescent="0.75">
      <c r="A10" s="5"/>
      <c r="B10" s="226"/>
      <c r="C10" s="226"/>
      <c r="D10" s="226"/>
      <c r="E10" s="226"/>
      <c r="F10" s="226"/>
      <c r="G10" s="226"/>
      <c r="H10" s="8"/>
      <c r="I10" s="6"/>
      <c r="J10" s="8"/>
      <c r="K10" s="12"/>
      <c r="L10" s="12"/>
      <c r="M10" s="12"/>
      <c r="N10" s="12"/>
      <c r="O10" s="6"/>
      <c r="P10" s="12"/>
      <c r="Q10" s="228" t="s">
        <v>4</v>
      </c>
      <c r="R10" s="228"/>
      <c r="S10" s="228"/>
      <c r="T10" s="228"/>
      <c r="U10" s="228"/>
      <c r="V10" s="228"/>
      <c r="W10" s="228"/>
      <c r="X10" s="228"/>
      <c r="Y10" s="9"/>
    </row>
    <row r="11" spans="1:25" ht="19.5" customHeight="1" x14ac:dyDescent="0.75">
      <c r="A11" s="5"/>
      <c r="B11" s="226"/>
      <c r="C11" s="226"/>
      <c r="D11" s="226"/>
      <c r="E11" s="226"/>
      <c r="F11" s="226"/>
      <c r="G11" s="226"/>
      <c r="H11" s="8"/>
      <c r="I11" s="6"/>
      <c r="J11" s="8"/>
      <c r="K11" s="6"/>
      <c r="L11" s="6"/>
      <c r="M11" s="6"/>
      <c r="N11" s="6"/>
      <c r="O11" s="6"/>
      <c r="P11" s="6"/>
      <c r="Q11" s="6"/>
      <c r="R11" s="212"/>
      <c r="S11" s="6"/>
      <c r="T11" s="6"/>
      <c r="U11" s="6"/>
      <c r="V11" s="13"/>
      <c r="W11" s="14"/>
      <c r="X11" s="8"/>
      <c r="Y11" s="9"/>
    </row>
    <row r="12" spans="1:25" ht="105.75" customHeight="1" x14ac:dyDescent="0.75">
      <c r="A12" s="5"/>
      <c r="B12" s="226"/>
      <c r="C12" s="226"/>
      <c r="D12" s="226"/>
      <c r="E12" s="226"/>
      <c r="F12" s="226"/>
      <c r="G12" s="226"/>
      <c r="H12" s="8"/>
      <c r="I12" s="6"/>
      <c r="J12" s="8"/>
      <c r="K12" s="6"/>
      <c r="L12" s="6"/>
      <c r="M12" s="6"/>
      <c r="N12" s="6"/>
      <c r="O12" s="6"/>
      <c r="P12" s="6"/>
      <c r="Q12" s="15"/>
      <c r="R12" s="214"/>
      <c r="S12" s="15"/>
      <c r="T12" s="229" t="s">
        <v>5</v>
      </c>
      <c r="U12" s="229"/>
      <c r="V12" s="229"/>
      <c r="W12" s="229"/>
      <c r="X12" s="229"/>
      <c r="Y12" s="9"/>
    </row>
    <row r="13" spans="1:25" ht="51" x14ac:dyDescent="0.75">
      <c r="A13" s="5"/>
      <c r="B13" s="6"/>
      <c r="C13" s="6"/>
      <c r="D13" s="6"/>
      <c r="E13" s="6"/>
      <c r="F13" s="6"/>
      <c r="G13" s="8"/>
      <c r="H13" s="8"/>
      <c r="I13" s="6"/>
      <c r="J13" s="8"/>
      <c r="K13" s="6"/>
      <c r="L13" s="6"/>
      <c r="M13" s="6"/>
      <c r="N13" s="6"/>
      <c r="O13" s="6"/>
      <c r="P13" s="6"/>
      <c r="Q13" s="232" t="s">
        <v>6</v>
      </c>
      <c r="R13" s="232"/>
      <c r="S13" s="232"/>
      <c r="T13" s="232"/>
      <c r="U13" s="232"/>
      <c r="V13" s="232"/>
      <c r="W13" s="232"/>
      <c r="X13" s="232"/>
      <c r="Y13" s="9"/>
    </row>
    <row r="14" spans="1:25" ht="46.5" customHeight="1" x14ac:dyDescent="0.75">
      <c r="A14" s="5"/>
      <c r="B14" s="5"/>
      <c r="C14" s="5"/>
      <c r="D14" s="5"/>
      <c r="E14" s="5"/>
      <c r="F14" s="5"/>
      <c r="G14" s="13"/>
      <c r="H14" s="16"/>
      <c r="I14" s="17"/>
      <c r="J14" s="13"/>
      <c r="K14" s="5"/>
      <c r="L14" s="5"/>
      <c r="M14" s="5"/>
      <c r="N14" s="5"/>
      <c r="O14" s="5"/>
      <c r="P14" s="5"/>
      <c r="Q14" s="5"/>
      <c r="R14" s="6" t="s">
        <v>661</v>
      </c>
      <c r="S14" s="224"/>
      <c r="T14" s="224"/>
      <c r="U14" s="224"/>
      <c r="V14" s="224"/>
      <c r="W14" s="224"/>
    </row>
    <row r="15" spans="1:25" ht="49.5" x14ac:dyDescent="0.65">
      <c r="A15" s="233" t="s">
        <v>8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</row>
    <row r="16" spans="1:25" ht="49.5" x14ac:dyDescent="0.65">
      <c r="A16" s="233" t="s">
        <v>9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</row>
    <row r="17" spans="1:24" ht="27.75" customHeight="1" x14ac:dyDescent="0.7">
      <c r="A17" s="6"/>
      <c r="B17" s="6"/>
      <c r="C17" s="12"/>
      <c r="D17" s="6"/>
      <c r="E17" s="6"/>
      <c r="F17" s="6"/>
      <c r="G17" s="8"/>
      <c r="H17" s="8"/>
      <c r="I17" s="6"/>
      <c r="J17" s="8"/>
      <c r="K17" s="6"/>
      <c r="L17" s="6"/>
      <c r="M17" s="6"/>
      <c r="N17" s="6"/>
      <c r="O17" s="6"/>
      <c r="P17" s="6"/>
      <c r="Q17" s="6"/>
      <c r="R17" s="212"/>
      <c r="S17" s="6"/>
      <c r="T17" s="6"/>
      <c r="U17" s="6"/>
      <c r="V17" s="8"/>
      <c r="W17" s="14"/>
      <c r="X17" s="8"/>
    </row>
    <row r="18" spans="1:24" ht="72.75" customHeight="1" x14ac:dyDescent="0.3">
      <c r="A18" s="234" t="s">
        <v>10</v>
      </c>
      <c r="B18" s="235" t="s">
        <v>11</v>
      </c>
      <c r="C18" s="19" t="s">
        <v>12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5"/>
      <c r="S18" s="20"/>
      <c r="T18" s="20"/>
      <c r="U18" s="20"/>
      <c r="V18" s="21"/>
      <c r="W18" s="236" t="s">
        <v>13</v>
      </c>
      <c r="X18" s="237" t="s">
        <v>14</v>
      </c>
    </row>
    <row r="19" spans="1:24" ht="308.25" customHeight="1" x14ac:dyDescent="0.25">
      <c r="A19" s="234"/>
      <c r="B19" s="235"/>
      <c r="C19" s="22" t="s">
        <v>15</v>
      </c>
      <c r="D19" s="23" t="s">
        <v>16</v>
      </c>
      <c r="E19" s="23" t="s">
        <v>17</v>
      </c>
      <c r="F19" s="23" t="s">
        <v>18</v>
      </c>
      <c r="G19" s="23" t="s">
        <v>19</v>
      </c>
      <c r="H19" s="23" t="s">
        <v>20</v>
      </c>
      <c r="I19" s="24" t="s">
        <v>21</v>
      </c>
      <c r="J19" s="23" t="s">
        <v>22</v>
      </c>
      <c r="K19" s="25" t="s">
        <v>23</v>
      </c>
      <c r="L19" s="25" t="s">
        <v>24</v>
      </c>
      <c r="M19" s="25" t="s">
        <v>25</v>
      </c>
      <c r="N19" s="25" t="s">
        <v>26</v>
      </c>
      <c r="O19" s="25" t="s">
        <v>27</v>
      </c>
      <c r="P19" s="25" t="s">
        <v>28</v>
      </c>
      <c r="Q19" s="25" t="s">
        <v>29</v>
      </c>
      <c r="R19" s="216" t="s">
        <v>30</v>
      </c>
      <c r="S19" s="25" t="s">
        <v>31</v>
      </c>
      <c r="T19" s="25" t="s">
        <v>32</v>
      </c>
      <c r="U19" s="25" t="s">
        <v>33</v>
      </c>
      <c r="V19" s="23" t="s">
        <v>34</v>
      </c>
      <c r="W19" s="236"/>
      <c r="X19" s="237"/>
    </row>
    <row r="20" spans="1:24" s="31" customFormat="1" ht="34.5" customHeight="1" x14ac:dyDescent="0.3">
      <c r="A20" s="26">
        <v>1</v>
      </c>
      <c r="B20" s="27">
        <v>2</v>
      </c>
      <c r="C20" s="28">
        <v>3</v>
      </c>
      <c r="D20" s="28">
        <v>4</v>
      </c>
      <c r="E20" s="28">
        <v>5</v>
      </c>
      <c r="F20" s="28">
        <v>6</v>
      </c>
      <c r="G20" s="28">
        <v>7</v>
      </c>
      <c r="H20" s="27">
        <v>8</v>
      </c>
      <c r="I20" s="27">
        <v>9</v>
      </c>
      <c r="J20" s="27">
        <v>10</v>
      </c>
      <c r="K20" s="27">
        <v>11</v>
      </c>
      <c r="L20" s="29">
        <v>12</v>
      </c>
      <c r="M20" s="30">
        <v>13</v>
      </c>
      <c r="N20" s="30">
        <v>14</v>
      </c>
      <c r="O20" s="30">
        <v>15</v>
      </c>
      <c r="P20" s="29">
        <v>16</v>
      </c>
      <c r="Q20" s="28">
        <v>17</v>
      </c>
      <c r="R20" s="217">
        <v>18</v>
      </c>
      <c r="S20" s="28">
        <v>19</v>
      </c>
      <c r="T20" s="28">
        <v>20</v>
      </c>
      <c r="U20" s="28">
        <v>21</v>
      </c>
      <c r="V20" s="27">
        <v>22</v>
      </c>
      <c r="W20" s="27">
        <v>23</v>
      </c>
      <c r="X20" s="28">
        <v>24</v>
      </c>
    </row>
    <row r="21" spans="1:24" ht="57" customHeight="1" x14ac:dyDescent="0.3">
      <c r="A21" s="32">
        <v>1</v>
      </c>
      <c r="B21" s="33" t="s">
        <v>35</v>
      </c>
      <c r="C21" s="34">
        <v>130</v>
      </c>
      <c r="D21" s="28">
        <v>0</v>
      </c>
      <c r="E21" s="28">
        <v>0</v>
      </c>
      <c r="F21" s="28">
        <v>10</v>
      </c>
      <c r="G21" s="28">
        <v>0</v>
      </c>
      <c r="H21" s="35">
        <v>62973.981010000003</v>
      </c>
      <c r="I21" s="35">
        <v>20156.779790000001</v>
      </c>
      <c r="J21" s="35">
        <v>14272.4004066667</v>
      </c>
      <c r="K21" s="36">
        <f t="shared" ref="K21:K52" si="0">(I21-J21)/J21*100</f>
        <v>41.229080012249938</v>
      </c>
      <c r="L21" s="28">
        <v>0</v>
      </c>
      <c r="M21" s="37">
        <v>292.94</v>
      </c>
      <c r="N21" s="37">
        <v>270.81657999999999</v>
      </c>
      <c r="O21" s="37">
        <f t="shared" ref="O21:O52" si="1">SUM(N21-M21)*100/N21</f>
        <v>-8.1691527158344623</v>
      </c>
      <c r="P21" s="28">
        <v>5</v>
      </c>
      <c r="Q21" s="28">
        <v>0</v>
      </c>
      <c r="R21" s="218">
        <v>0</v>
      </c>
      <c r="S21" s="28">
        <v>0</v>
      </c>
      <c r="T21" s="28">
        <v>5</v>
      </c>
      <c r="U21" s="28">
        <v>30</v>
      </c>
      <c r="V21" s="34">
        <f t="shared" ref="V21:V52" si="2">C21-(D21+E21+F21+G21)+L21+P21+Q21+R21-S21+T21+U21</f>
        <v>160</v>
      </c>
      <c r="W21" s="38">
        <f t="shared" ref="W21:W52" si="3">V21/64</f>
        <v>2.5</v>
      </c>
      <c r="X21" s="39" t="s">
        <v>36</v>
      </c>
    </row>
    <row r="22" spans="1:24" ht="36.75" customHeight="1" x14ac:dyDescent="0.3">
      <c r="A22" s="32">
        <v>2</v>
      </c>
      <c r="B22" s="33" t="s">
        <v>37</v>
      </c>
      <c r="C22" s="40">
        <v>135</v>
      </c>
      <c r="D22" s="39">
        <v>0</v>
      </c>
      <c r="E22" s="28">
        <v>0</v>
      </c>
      <c r="F22" s="39">
        <v>0</v>
      </c>
      <c r="G22" s="39">
        <v>0</v>
      </c>
      <c r="H22" s="41">
        <v>32960.442499999997</v>
      </c>
      <c r="I22" s="41">
        <v>10940.476839999999</v>
      </c>
      <c r="J22" s="41">
        <v>7339.9885533333299</v>
      </c>
      <c r="K22" s="36">
        <f t="shared" si="0"/>
        <v>49.053050430597331</v>
      </c>
      <c r="L22" s="28">
        <v>0</v>
      </c>
      <c r="M22" s="42">
        <v>740.79417000000001</v>
      </c>
      <c r="N22" s="42">
        <v>884.22042999999996</v>
      </c>
      <c r="O22" s="42">
        <f t="shared" si="1"/>
        <v>16.220645342926534</v>
      </c>
      <c r="P22" s="39">
        <v>0</v>
      </c>
      <c r="Q22" s="28">
        <v>0</v>
      </c>
      <c r="R22" s="219">
        <v>10</v>
      </c>
      <c r="S22" s="28">
        <v>0</v>
      </c>
      <c r="T22" s="39">
        <v>5</v>
      </c>
      <c r="U22" s="28">
        <v>30</v>
      </c>
      <c r="V22" s="34">
        <f t="shared" si="2"/>
        <v>180</v>
      </c>
      <c r="W22" s="38">
        <f t="shared" si="3"/>
        <v>2.8125</v>
      </c>
      <c r="X22" s="39" t="s">
        <v>38</v>
      </c>
    </row>
    <row r="23" spans="1:24" ht="74.25" customHeight="1" x14ac:dyDescent="0.3">
      <c r="A23" s="32">
        <v>3</v>
      </c>
      <c r="B23" s="43" t="s">
        <v>39</v>
      </c>
      <c r="C23" s="40">
        <v>123.333333333333</v>
      </c>
      <c r="D23" s="39">
        <v>0</v>
      </c>
      <c r="E23" s="28">
        <v>0</v>
      </c>
      <c r="F23" s="39">
        <v>0</v>
      </c>
      <c r="G23" s="39">
        <v>0</v>
      </c>
      <c r="H23" s="41">
        <v>67156.852220000001</v>
      </c>
      <c r="I23" s="41">
        <v>17920.282329999998</v>
      </c>
      <c r="J23" s="41">
        <v>16412.189963333301</v>
      </c>
      <c r="K23" s="36">
        <f t="shared" si="0"/>
        <v>9.1888551743304614</v>
      </c>
      <c r="L23" s="39">
        <v>10</v>
      </c>
      <c r="M23" s="42">
        <v>217.47042999999999</v>
      </c>
      <c r="N23" s="42">
        <v>225.57284000000001</v>
      </c>
      <c r="O23" s="42">
        <f t="shared" si="1"/>
        <v>3.5919262265794143</v>
      </c>
      <c r="P23" s="28">
        <v>5</v>
      </c>
      <c r="Q23" s="28">
        <v>-10</v>
      </c>
      <c r="R23" s="219">
        <v>0</v>
      </c>
      <c r="S23" s="39">
        <v>10</v>
      </c>
      <c r="T23" s="39">
        <v>5</v>
      </c>
      <c r="U23" s="28">
        <v>30</v>
      </c>
      <c r="V23" s="34">
        <f t="shared" si="2"/>
        <v>153.333333333333</v>
      </c>
      <c r="W23" s="44">
        <f t="shared" si="3"/>
        <v>2.3958333333333282</v>
      </c>
      <c r="X23" s="39" t="s">
        <v>36</v>
      </c>
    </row>
    <row r="24" spans="1:24" ht="37.5" x14ac:dyDescent="0.3">
      <c r="A24" s="32">
        <v>4</v>
      </c>
      <c r="B24" s="43" t="s">
        <v>40</v>
      </c>
      <c r="C24" s="40">
        <v>123.333333333333</v>
      </c>
      <c r="D24" s="39">
        <v>0</v>
      </c>
      <c r="E24" s="28">
        <v>0</v>
      </c>
      <c r="F24" s="39">
        <v>0</v>
      </c>
      <c r="G24" s="39">
        <v>0</v>
      </c>
      <c r="H24" s="41">
        <v>24203.150180000001</v>
      </c>
      <c r="I24" s="41">
        <v>8463.9181499999995</v>
      </c>
      <c r="J24" s="41">
        <v>5246.41067666667</v>
      </c>
      <c r="K24" s="36">
        <f t="shared" si="0"/>
        <v>61.327785254081313</v>
      </c>
      <c r="L24" s="28">
        <v>0</v>
      </c>
      <c r="M24" s="42">
        <v>14.439170000000001</v>
      </c>
      <c r="N24" s="42">
        <v>30.25722</v>
      </c>
      <c r="O24" s="42">
        <f t="shared" si="1"/>
        <v>52.278596645693156</v>
      </c>
      <c r="P24" s="39">
        <v>0</v>
      </c>
      <c r="Q24" s="28">
        <v>-10</v>
      </c>
      <c r="R24" s="219">
        <v>10</v>
      </c>
      <c r="S24" s="28">
        <v>0</v>
      </c>
      <c r="T24" s="39">
        <v>5</v>
      </c>
      <c r="U24" s="28">
        <v>30</v>
      </c>
      <c r="V24" s="34">
        <f t="shared" si="2"/>
        <v>158.333333333333</v>
      </c>
      <c r="W24" s="44">
        <f t="shared" si="3"/>
        <v>2.4739583333333282</v>
      </c>
      <c r="X24" s="39" t="s">
        <v>36</v>
      </c>
    </row>
    <row r="25" spans="1:24" ht="51.75" customHeight="1" x14ac:dyDescent="0.3">
      <c r="A25" s="32">
        <v>5</v>
      </c>
      <c r="B25" s="43" t="s">
        <v>41</v>
      </c>
      <c r="C25" s="40">
        <v>135</v>
      </c>
      <c r="D25" s="39">
        <v>0</v>
      </c>
      <c r="E25" s="28">
        <v>0</v>
      </c>
      <c r="F25" s="39">
        <v>0</v>
      </c>
      <c r="G25" s="39">
        <v>0</v>
      </c>
      <c r="H25" s="41">
        <v>25637.637360000001</v>
      </c>
      <c r="I25" s="41">
        <v>7919.1704</v>
      </c>
      <c r="J25" s="41">
        <v>5906.1556533333296</v>
      </c>
      <c r="K25" s="36">
        <f t="shared" si="0"/>
        <v>34.083333810048849</v>
      </c>
      <c r="L25" s="28">
        <v>0</v>
      </c>
      <c r="M25" s="42">
        <v>1.6039300000000001</v>
      </c>
      <c r="N25" s="42">
        <v>94.926339999999996</v>
      </c>
      <c r="O25" s="42">
        <f t="shared" si="1"/>
        <v>98.310342524530057</v>
      </c>
      <c r="P25" s="39">
        <v>0</v>
      </c>
      <c r="Q25" s="28">
        <v>0</v>
      </c>
      <c r="R25" s="219">
        <v>5</v>
      </c>
      <c r="S25" s="28">
        <v>0</v>
      </c>
      <c r="T25" s="39">
        <v>5</v>
      </c>
      <c r="U25" s="28">
        <v>30</v>
      </c>
      <c r="V25" s="34">
        <f t="shared" si="2"/>
        <v>175</v>
      </c>
      <c r="W25" s="38">
        <f t="shared" si="3"/>
        <v>2.734375</v>
      </c>
      <c r="X25" s="39" t="s">
        <v>38</v>
      </c>
    </row>
    <row r="26" spans="1:24" ht="37.5" x14ac:dyDescent="0.3">
      <c r="A26" s="32">
        <v>6</v>
      </c>
      <c r="B26" s="43" t="s">
        <v>42</v>
      </c>
      <c r="C26" s="40">
        <v>135</v>
      </c>
      <c r="D26" s="39">
        <v>0</v>
      </c>
      <c r="E26" s="28">
        <v>0</v>
      </c>
      <c r="F26" s="39">
        <v>0</v>
      </c>
      <c r="G26" s="39">
        <v>0</v>
      </c>
      <c r="H26" s="41">
        <v>25538.093939999999</v>
      </c>
      <c r="I26" s="41">
        <v>7399.7339400000001</v>
      </c>
      <c r="J26" s="41">
        <v>6046.12</v>
      </c>
      <c r="K26" s="36">
        <f t="shared" si="0"/>
        <v>22.388142147360625</v>
      </c>
      <c r="L26" s="39">
        <v>10</v>
      </c>
      <c r="M26" s="42">
        <v>59.255960000000002</v>
      </c>
      <c r="N26" s="42">
        <v>56.368780000000001</v>
      </c>
      <c r="O26" s="42">
        <f t="shared" si="1"/>
        <v>-5.1219487099064427</v>
      </c>
      <c r="P26" s="28">
        <v>5</v>
      </c>
      <c r="Q26" s="28">
        <v>0</v>
      </c>
      <c r="R26" s="219">
        <v>0</v>
      </c>
      <c r="S26" s="28">
        <v>0</v>
      </c>
      <c r="T26" s="39">
        <v>5</v>
      </c>
      <c r="U26" s="28">
        <v>30</v>
      </c>
      <c r="V26" s="34">
        <f t="shared" si="2"/>
        <v>185</v>
      </c>
      <c r="W26" s="38">
        <f t="shared" si="3"/>
        <v>2.890625</v>
      </c>
      <c r="X26" s="39" t="s">
        <v>38</v>
      </c>
    </row>
    <row r="27" spans="1:24" ht="56.25" x14ac:dyDescent="0.3">
      <c r="A27" s="32">
        <v>7</v>
      </c>
      <c r="B27" s="43" t="s">
        <v>43</v>
      </c>
      <c r="C27" s="40">
        <v>123.333333333333</v>
      </c>
      <c r="D27" s="39">
        <v>0</v>
      </c>
      <c r="E27" s="28">
        <v>0</v>
      </c>
      <c r="F27" s="39">
        <v>0</v>
      </c>
      <c r="G27" s="39">
        <v>0</v>
      </c>
      <c r="H27" s="41">
        <v>49026.159890000003</v>
      </c>
      <c r="I27" s="41">
        <v>17172.092519999998</v>
      </c>
      <c r="J27" s="41">
        <v>10618.0224566667</v>
      </c>
      <c r="K27" s="36">
        <f t="shared" si="0"/>
        <v>61.725901316192989</v>
      </c>
      <c r="L27" s="28">
        <v>0</v>
      </c>
      <c r="M27" s="42">
        <v>486.02208999999999</v>
      </c>
      <c r="N27" s="42">
        <v>471.28323999999998</v>
      </c>
      <c r="O27" s="42">
        <f t="shared" si="1"/>
        <v>-3.1273868342952351</v>
      </c>
      <c r="P27" s="28">
        <v>5</v>
      </c>
      <c r="Q27" s="28">
        <v>0</v>
      </c>
      <c r="R27" s="219">
        <v>-5</v>
      </c>
      <c r="S27" s="28">
        <v>0</v>
      </c>
      <c r="T27" s="39">
        <v>5</v>
      </c>
      <c r="U27" s="28">
        <v>30</v>
      </c>
      <c r="V27" s="34">
        <f t="shared" si="2"/>
        <v>158.333333333333</v>
      </c>
      <c r="W27" s="44">
        <f t="shared" si="3"/>
        <v>2.4739583333333282</v>
      </c>
      <c r="X27" s="39" t="s">
        <v>36</v>
      </c>
    </row>
    <row r="28" spans="1:24" ht="42" customHeight="1" x14ac:dyDescent="0.3">
      <c r="A28" s="32">
        <v>8</v>
      </c>
      <c r="B28" s="43" t="s">
        <v>44</v>
      </c>
      <c r="C28" s="40">
        <v>100</v>
      </c>
      <c r="D28" s="39">
        <v>0</v>
      </c>
      <c r="E28" s="28">
        <v>0</v>
      </c>
      <c r="F28" s="39">
        <v>0</v>
      </c>
      <c r="G28" s="39">
        <v>0</v>
      </c>
      <c r="H28" s="41">
        <v>38283.273560000001</v>
      </c>
      <c r="I28" s="41">
        <v>13355.56169</v>
      </c>
      <c r="J28" s="41">
        <v>8309.2372899999991</v>
      </c>
      <c r="K28" s="36">
        <f t="shared" si="0"/>
        <v>60.731499461125651</v>
      </c>
      <c r="L28" s="28">
        <v>0</v>
      </c>
      <c r="M28" s="42">
        <v>1269.8647000000001</v>
      </c>
      <c r="N28" s="42">
        <v>1257.0109299999999</v>
      </c>
      <c r="O28" s="42">
        <f t="shared" si="1"/>
        <v>-1.0225662874705608</v>
      </c>
      <c r="P28" s="28">
        <v>5</v>
      </c>
      <c r="Q28" s="28">
        <v>0</v>
      </c>
      <c r="R28" s="219">
        <v>10</v>
      </c>
      <c r="S28" s="28">
        <v>0</v>
      </c>
      <c r="T28" s="39">
        <v>5</v>
      </c>
      <c r="U28" s="28">
        <v>30</v>
      </c>
      <c r="V28" s="34">
        <f t="shared" si="2"/>
        <v>150</v>
      </c>
      <c r="W28" s="44">
        <f t="shared" si="3"/>
        <v>2.34375</v>
      </c>
      <c r="X28" s="39" t="s">
        <v>36</v>
      </c>
    </row>
    <row r="29" spans="1:24" s="1" customFormat="1" ht="37.5" x14ac:dyDescent="0.3">
      <c r="A29" s="32">
        <v>9</v>
      </c>
      <c r="B29" s="33" t="s">
        <v>45</v>
      </c>
      <c r="C29" s="40">
        <v>135</v>
      </c>
      <c r="D29" s="39">
        <v>0</v>
      </c>
      <c r="E29" s="28">
        <v>0</v>
      </c>
      <c r="F29" s="39">
        <v>0</v>
      </c>
      <c r="G29" s="39">
        <v>0</v>
      </c>
      <c r="H29" s="41">
        <v>38273.524490000003</v>
      </c>
      <c r="I29" s="41">
        <v>11029.2881</v>
      </c>
      <c r="J29" s="41">
        <v>9081.4121300000006</v>
      </c>
      <c r="K29" s="36">
        <f t="shared" si="0"/>
        <v>21.449042749257973</v>
      </c>
      <c r="L29" s="39">
        <v>10</v>
      </c>
      <c r="M29" s="42">
        <v>1.1335999999999999</v>
      </c>
      <c r="N29" s="42">
        <v>1.2737000000000001</v>
      </c>
      <c r="O29" s="42">
        <f t="shared" si="1"/>
        <v>10.999450420036124</v>
      </c>
      <c r="P29" s="39">
        <v>0</v>
      </c>
      <c r="Q29" s="28">
        <v>0</v>
      </c>
      <c r="R29" s="219">
        <v>5</v>
      </c>
      <c r="S29" s="28">
        <v>0</v>
      </c>
      <c r="T29" s="39">
        <v>5</v>
      </c>
      <c r="U29" s="28">
        <v>30</v>
      </c>
      <c r="V29" s="34">
        <f t="shared" si="2"/>
        <v>185</v>
      </c>
      <c r="W29" s="44">
        <f t="shared" si="3"/>
        <v>2.890625</v>
      </c>
      <c r="X29" s="39" t="s">
        <v>38</v>
      </c>
    </row>
    <row r="30" spans="1:24" s="1" customFormat="1" ht="37.5" customHeight="1" x14ac:dyDescent="0.3">
      <c r="A30" s="32">
        <v>10</v>
      </c>
      <c r="B30" s="33" t="s">
        <v>46</v>
      </c>
      <c r="C30" s="40">
        <v>128.333333333333</v>
      </c>
      <c r="D30" s="39">
        <v>0</v>
      </c>
      <c r="E30" s="28">
        <v>0</v>
      </c>
      <c r="F30" s="39">
        <v>0</v>
      </c>
      <c r="G30" s="39">
        <v>0</v>
      </c>
      <c r="H30" s="41">
        <v>86074.136190000005</v>
      </c>
      <c r="I30" s="41">
        <v>24883.213779999998</v>
      </c>
      <c r="J30" s="41">
        <v>20396.9741366667</v>
      </c>
      <c r="K30" s="36">
        <f t="shared" si="0"/>
        <v>21.994633190560318</v>
      </c>
      <c r="L30" s="39">
        <v>10</v>
      </c>
      <c r="M30" s="42">
        <v>1216.5716199999999</v>
      </c>
      <c r="N30" s="42">
        <v>1418.1209899999999</v>
      </c>
      <c r="O30" s="42">
        <f t="shared" si="1"/>
        <v>14.212424145841037</v>
      </c>
      <c r="P30" s="39">
        <v>0</v>
      </c>
      <c r="Q30" s="28">
        <v>0</v>
      </c>
      <c r="R30" s="219">
        <v>5</v>
      </c>
      <c r="S30" s="28">
        <v>0</v>
      </c>
      <c r="T30" s="39">
        <v>5</v>
      </c>
      <c r="U30" s="28">
        <v>30</v>
      </c>
      <c r="V30" s="34">
        <f t="shared" si="2"/>
        <v>178.333333333333</v>
      </c>
      <c r="W30" s="38">
        <f t="shared" si="3"/>
        <v>2.7864583333333282</v>
      </c>
      <c r="X30" s="39" t="s">
        <v>38</v>
      </c>
    </row>
    <row r="31" spans="1:24" s="1" customFormat="1" ht="39" customHeight="1" x14ac:dyDescent="0.3">
      <c r="A31" s="32">
        <v>11</v>
      </c>
      <c r="B31" s="33" t="s">
        <v>47</v>
      </c>
      <c r="C31" s="40">
        <v>121.666666666667</v>
      </c>
      <c r="D31" s="39">
        <v>0</v>
      </c>
      <c r="E31" s="28">
        <v>0</v>
      </c>
      <c r="F31" s="39">
        <v>0</v>
      </c>
      <c r="G31" s="39">
        <v>0</v>
      </c>
      <c r="H31" s="41">
        <v>31122.08668</v>
      </c>
      <c r="I31" s="41">
        <v>9397.9839499999998</v>
      </c>
      <c r="J31" s="41">
        <v>7241.3675766666702</v>
      </c>
      <c r="K31" s="36">
        <f t="shared" si="0"/>
        <v>29.781893413095574</v>
      </c>
      <c r="L31" s="28">
        <v>0</v>
      </c>
      <c r="M31" s="42">
        <v>926.39443000000006</v>
      </c>
      <c r="N31" s="42">
        <v>285.36041</v>
      </c>
      <c r="O31" s="42">
        <f t="shared" si="1"/>
        <v>-224.64013841303355</v>
      </c>
      <c r="P31" s="28">
        <v>5</v>
      </c>
      <c r="Q31" s="28">
        <v>0</v>
      </c>
      <c r="R31" s="219">
        <v>0</v>
      </c>
      <c r="S31" s="28">
        <v>0</v>
      </c>
      <c r="T31" s="39">
        <v>5</v>
      </c>
      <c r="U31" s="28">
        <v>30</v>
      </c>
      <c r="V31" s="34">
        <f t="shared" si="2"/>
        <v>161.666666666667</v>
      </c>
      <c r="W31" s="44">
        <f t="shared" si="3"/>
        <v>2.5260416666666718</v>
      </c>
      <c r="X31" s="39" t="s">
        <v>36</v>
      </c>
    </row>
    <row r="32" spans="1:24" s="1" customFormat="1" ht="37.5" x14ac:dyDescent="0.3">
      <c r="A32" s="32">
        <v>12</v>
      </c>
      <c r="B32" s="45" t="s">
        <v>48</v>
      </c>
      <c r="C32" s="40">
        <v>111.7</v>
      </c>
      <c r="D32" s="39">
        <v>0</v>
      </c>
      <c r="E32" s="28">
        <v>0</v>
      </c>
      <c r="F32" s="39">
        <v>0</v>
      </c>
      <c r="G32" s="39">
        <v>0</v>
      </c>
      <c r="H32" s="41">
        <v>121761.26639</v>
      </c>
      <c r="I32" s="41">
        <v>43555.921329999997</v>
      </c>
      <c r="J32" s="41">
        <v>26068.4483533333</v>
      </c>
      <c r="K32" s="36">
        <f t="shared" si="0"/>
        <v>67.082907043950016</v>
      </c>
      <c r="L32" s="28">
        <v>0</v>
      </c>
      <c r="M32" s="42">
        <v>39.184609999999999</v>
      </c>
      <c r="N32" s="42">
        <v>40.320880000000002</v>
      </c>
      <c r="O32" s="42">
        <f t="shared" si="1"/>
        <v>2.81806845485516</v>
      </c>
      <c r="P32" s="28">
        <v>5</v>
      </c>
      <c r="Q32" s="28">
        <v>0</v>
      </c>
      <c r="R32" s="219">
        <v>5</v>
      </c>
      <c r="S32" s="28">
        <v>0</v>
      </c>
      <c r="T32" s="39">
        <v>5</v>
      </c>
      <c r="U32" s="28">
        <v>30</v>
      </c>
      <c r="V32" s="34">
        <f t="shared" si="2"/>
        <v>156.69999999999999</v>
      </c>
      <c r="W32" s="44">
        <f t="shared" si="3"/>
        <v>2.4484374999999998</v>
      </c>
      <c r="X32" s="39" t="s">
        <v>36</v>
      </c>
    </row>
    <row r="33" spans="1:24" s="1" customFormat="1" ht="37.5" x14ac:dyDescent="0.3">
      <c r="A33" s="32">
        <v>13</v>
      </c>
      <c r="B33" s="46" t="s">
        <v>49</v>
      </c>
      <c r="C33" s="40">
        <v>116.666666666667</v>
      </c>
      <c r="D33" s="39">
        <v>0</v>
      </c>
      <c r="E33" s="28">
        <v>0</v>
      </c>
      <c r="F33" s="39">
        <v>0</v>
      </c>
      <c r="G33" s="39">
        <v>0</v>
      </c>
      <c r="H33" s="41">
        <v>68179.069109999997</v>
      </c>
      <c r="I33" s="41">
        <v>22863.546040000001</v>
      </c>
      <c r="J33" s="41">
        <v>15105.174356666699</v>
      </c>
      <c r="K33" s="36">
        <f t="shared" si="0"/>
        <v>51.362344453237831</v>
      </c>
      <c r="L33" s="28">
        <v>0</v>
      </c>
      <c r="M33" s="42">
        <v>415.13519000000002</v>
      </c>
      <c r="N33" s="42">
        <v>395.69227999999998</v>
      </c>
      <c r="O33" s="42">
        <f t="shared" si="1"/>
        <v>-4.9136440063981137</v>
      </c>
      <c r="P33" s="28">
        <v>5</v>
      </c>
      <c r="Q33" s="28">
        <v>0</v>
      </c>
      <c r="R33" s="219">
        <v>5</v>
      </c>
      <c r="S33" s="28">
        <v>0</v>
      </c>
      <c r="T33" s="39">
        <v>5</v>
      </c>
      <c r="U33" s="28">
        <v>30</v>
      </c>
      <c r="V33" s="34">
        <f t="shared" si="2"/>
        <v>161.666666666667</v>
      </c>
      <c r="W33" s="44">
        <f t="shared" si="3"/>
        <v>2.5260416666666718</v>
      </c>
      <c r="X33" s="39" t="s">
        <v>36</v>
      </c>
    </row>
    <row r="34" spans="1:24" s="1" customFormat="1" ht="37.5" x14ac:dyDescent="0.3">
      <c r="A34" s="32">
        <v>14</v>
      </c>
      <c r="B34" s="33" t="s">
        <v>50</v>
      </c>
      <c r="C34" s="40">
        <v>120</v>
      </c>
      <c r="D34" s="39">
        <v>0</v>
      </c>
      <c r="E34" s="28">
        <v>0</v>
      </c>
      <c r="F34" s="39">
        <v>0</v>
      </c>
      <c r="G34" s="39">
        <v>0</v>
      </c>
      <c r="H34" s="41">
        <v>27314.1891</v>
      </c>
      <c r="I34" s="41">
        <v>7026.0023899999997</v>
      </c>
      <c r="J34" s="41">
        <v>6762.72890333333</v>
      </c>
      <c r="K34" s="36">
        <f t="shared" si="0"/>
        <v>3.8930066609191285</v>
      </c>
      <c r="L34" s="39">
        <v>10</v>
      </c>
      <c r="M34" s="42">
        <v>340.78820000000002</v>
      </c>
      <c r="N34" s="42">
        <v>474.92953</v>
      </c>
      <c r="O34" s="42">
        <f t="shared" si="1"/>
        <v>28.2444702901502</v>
      </c>
      <c r="P34" s="39">
        <v>0</v>
      </c>
      <c r="Q34" s="28">
        <v>0</v>
      </c>
      <c r="R34" s="219">
        <v>0</v>
      </c>
      <c r="S34" s="28">
        <v>0</v>
      </c>
      <c r="T34" s="39">
        <v>5</v>
      </c>
      <c r="U34" s="28">
        <v>0</v>
      </c>
      <c r="V34" s="34">
        <f t="shared" si="2"/>
        <v>135</v>
      </c>
      <c r="W34" s="44">
        <f t="shared" si="3"/>
        <v>2.109375</v>
      </c>
      <c r="X34" s="39" t="s">
        <v>51</v>
      </c>
    </row>
    <row r="35" spans="1:24" s="1" customFormat="1" ht="37.5" x14ac:dyDescent="0.3">
      <c r="A35" s="32">
        <v>15</v>
      </c>
      <c r="B35" s="33" t="s">
        <v>52</v>
      </c>
      <c r="C35" s="40">
        <v>111.666666666667</v>
      </c>
      <c r="D35" s="39">
        <v>0</v>
      </c>
      <c r="E35" s="28">
        <v>0</v>
      </c>
      <c r="F35" s="39">
        <v>0</v>
      </c>
      <c r="G35" s="39">
        <v>0</v>
      </c>
      <c r="H35" s="41">
        <v>53849.865859999998</v>
      </c>
      <c r="I35" s="41">
        <v>19315.70163</v>
      </c>
      <c r="J35" s="41">
        <v>11511.388076666701</v>
      </c>
      <c r="K35" s="36">
        <f t="shared" si="0"/>
        <v>67.796459483044018</v>
      </c>
      <c r="L35" s="28">
        <v>0</v>
      </c>
      <c r="M35" s="42">
        <v>120.09712</v>
      </c>
      <c r="N35" s="42">
        <v>105.82658000000001</v>
      </c>
      <c r="O35" s="42">
        <f t="shared" si="1"/>
        <v>-13.484835284292467</v>
      </c>
      <c r="P35" s="28">
        <v>5</v>
      </c>
      <c r="Q35" s="28">
        <v>0</v>
      </c>
      <c r="R35" s="219">
        <v>10</v>
      </c>
      <c r="S35" s="39">
        <v>10</v>
      </c>
      <c r="T35" s="39">
        <v>5</v>
      </c>
      <c r="U35" s="28">
        <v>30</v>
      </c>
      <c r="V35" s="34">
        <f t="shared" si="2"/>
        <v>151.666666666667</v>
      </c>
      <c r="W35" s="44">
        <f t="shared" si="3"/>
        <v>2.3697916666666718</v>
      </c>
      <c r="X35" s="39" t="s">
        <v>36</v>
      </c>
    </row>
    <row r="36" spans="1:24" s="1" customFormat="1" ht="56.25" x14ac:dyDescent="0.3">
      <c r="A36" s="32">
        <v>16</v>
      </c>
      <c r="B36" s="33" t="s">
        <v>53</v>
      </c>
      <c r="C36" s="40">
        <v>91.6666666666667</v>
      </c>
      <c r="D36" s="39">
        <v>0</v>
      </c>
      <c r="E36" s="28">
        <v>0</v>
      </c>
      <c r="F36" s="39">
        <v>0</v>
      </c>
      <c r="G36" s="39">
        <v>0</v>
      </c>
      <c r="H36" s="41">
        <v>46349.370560000003</v>
      </c>
      <c r="I36" s="41">
        <v>18742.772830000002</v>
      </c>
      <c r="J36" s="41">
        <v>9202.1992433333307</v>
      </c>
      <c r="K36" s="36">
        <f t="shared" si="0"/>
        <v>103.67710298794586</v>
      </c>
      <c r="L36" s="28">
        <v>0</v>
      </c>
      <c r="M36" s="42">
        <v>397.54079000000002</v>
      </c>
      <c r="N36" s="42">
        <v>373.77463999999998</v>
      </c>
      <c r="O36" s="42">
        <f t="shared" si="1"/>
        <v>-6.3584169327271747</v>
      </c>
      <c r="P36" s="28">
        <v>5</v>
      </c>
      <c r="Q36" s="28">
        <v>0</v>
      </c>
      <c r="R36" s="219">
        <v>5</v>
      </c>
      <c r="S36" s="28">
        <v>0</v>
      </c>
      <c r="T36" s="39">
        <v>5</v>
      </c>
      <c r="U36" s="28">
        <v>30</v>
      </c>
      <c r="V36" s="34">
        <f t="shared" si="2"/>
        <v>136.66666666666669</v>
      </c>
      <c r="W36" s="44">
        <f t="shared" si="3"/>
        <v>2.135416666666667</v>
      </c>
      <c r="X36" s="39" t="s">
        <v>51</v>
      </c>
    </row>
    <row r="37" spans="1:24" s="1" customFormat="1" ht="37.5" x14ac:dyDescent="0.3">
      <c r="A37" s="32">
        <v>17</v>
      </c>
      <c r="B37" s="33" t="s">
        <v>54</v>
      </c>
      <c r="C37" s="40">
        <v>131.666666666667</v>
      </c>
      <c r="D37" s="39">
        <v>0</v>
      </c>
      <c r="E37" s="28">
        <v>0</v>
      </c>
      <c r="F37" s="39">
        <v>0</v>
      </c>
      <c r="G37" s="39">
        <v>0</v>
      </c>
      <c r="H37" s="41">
        <v>29642.19455</v>
      </c>
      <c r="I37" s="41">
        <v>10770.07596</v>
      </c>
      <c r="J37" s="41">
        <v>6290.7061966666697</v>
      </c>
      <c r="K37" s="36">
        <f t="shared" si="0"/>
        <v>71.20615115846401</v>
      </c>
      <c r="L37" s="28">
        <v>0</v>
      </c>
      <c r="M37" s="42">
        <v>338.55910999999998</v>
      </c>
      <c r="N37" s="42">
        <v>321.42110000000002</v>
      </c>
      <c r="O37" s="42">
        <f t="shared" si="1"/>
        <v>-5.3319492715319408</v>
      </c>
      <c r="P37" s="28">
        <v>5</v>
      </c>
      <c r="Q37" s="28">
        <v>0</v>
      </c>
      <c r="R37" s="219">
        <v>10</v>
      </c>
      <c r="S37" s="28">
        <v>0</v>
      </c>
      <c r="T37" s="39">
        <v>5</v>
      </c>
      <c r="U37" s="28">
        <v>30</v>
      </c>
      <c r="V37" s="34">
        <f t="shared" si="2"/>
        <v>181.666666666667</v>
      </c>
      <c r="W37" s="38">
        <f t="shared" si="3"/>
        <v>2.8385416666666718</v>
      </c>
      <c r="X37" s="39" t="s">
        <v>38</v>
      </c>
    </row>
    <row r="38" spans="1:24" s="31" customFormat="1" ht="57" customHeight="1" x14ac:dyDescent="0.3">
      <c r="A38" s="32">
        <v>18</v>
      </c>
      <c r="B38" s="33" t="s">
        <v>55</v>
      </c>
      <c r="C38" s="40">
        <v>123.333333333333</v>
      </c>
      <c r="D38" s="39">
        <v>0</v>
      </c>
      <c r="E38" s="28">
        <v>0</v>
      </c>
      <c r="F38" s="39">
        <v>0</v>
      </c>
      <c r="G38" s="39">
        <v>0</v>
      </c>
      <c r="H38" s="41">
        <v>24683.820919999998</v>
      </c>
      <c r="I38" s="41">
        <v>8631.0180899999996</v>
      </c>
      <c r="J38" s="41">
        <v>5350.9342766666696</v>
      </c>
      <c r="K38" s="36">
        <f t="shared" si="0"/>
        <v>61.299273056604186</v>
      </c>
      <c r="L38" s="28">
        <v>0</v>
      </c>
      <c r="M38" s="42">
        <v>424.3116</v>
      </c>
      <c r="N38" s="42">
        <v>801.76351</v>
      </c>
      <c r="O38" s="42">
        <f t="shared" si="1"/>
        <v>47.077711231831941</v>
      </c>
      <c r="P38" s="39">
        <v>0</v>
      </c>
      <c r="Q38" s="28">
        <v>0</v>
      </c>
      <c r="R38" s="219">
        <v>10</v>
      </c>
      <c r="S38" s="28">
        <v>0</v>
      </c>
      <c r="T38" s="39">
        <v>5</v>
      </c>
      <c r="U38" s="28">
        <v>30</v>
      </c>
      <c r="V38" s="34">
        <f t="shared" si="2"/>
        <v>168.333333333333</v>
      </c>
      <c r="W38" s="44">
        <f t="shared" si="3"/>
        <v>2.6302083333333282</v>
      </c>
      <c r="X38" s="39" t="s">
        <v>36</v>
      </c>
    </row>
    <row r="39" spans="1:24" s="1" customFormat="1" ht="41.25" customHeight="1" x14ac:dyDescent="0.3">
      <c r="A39" s="32">
        <v>19</v>
      </c>
      <c r="B39" s="33" t="s">
        <v>56</v>
      </c>
      <c r="C39" s="40">
        <v>131.666666666667</v>
      </c>
      <c r="D39" s="39">
        <v>0</v>
      </c>
      <c r="E39" s="28">
        <v>0</v>
      </c>
      <c r="F39" s="39">
        <v>0</v>
      </c>
      <c r="G39" s="39">
        <v>0</v>
      </c>
      <c r="H39" s="41">
        <v>21827.735369999999</v>
      </c>
      <c r="I39" s="41">
        <v>6710.0373</v>
      </c>
      <c r="J39" s="41">
        <v>5039.2326899999998</v>
      </c>
      <c r="K39" s="36">
        <f t="shared" si="0"/>
        <v>33.155932912476807</v>
      </c>
      <c r="L39" s="28">
        <v>0</v>
      </c>
      <c r="M39" s="42">
        <v>88.341260000000005</v>
      </c>
      <c r="N39" s="42">
        <v>67.572339999999997</v>
      </c>
      <c r="O39" s="42">
        <f t="shared" si="1"/>
        <v>-30.735830666808354</v>
      </c>
      <c r="P39" s="28">
        <v>5</v>
      </c>
      <c r="Q39" s="28">
        <v>0</v>
      </c>
      <c r="R39" s="219">
        <v>10</v>
      </c>
      <c r="S39" s="28">
        <v>0</v>
      </c>
      <c r="T39" s="39">
        <v>5</v>
      </c>
      <c r="U39" s="28">
        <v>30</v>
      </c>
      <c r="V39" s="34">
        <f t="shared" si="2"/>
        <v>181.666666666667</v>
      </c>
      <c r="W39" s="38">
        <f t="shared" si="3"/>
        <v>2.8385416666666718</v>
      </c>
      <c r="X39" s="39" t="s">
        <v>38</v>
      </c>
    </row>
    <row r="40" spans="1:24" s="1" customFormat="1" ht="42.75" customHeight="1" x14ac:dyDescent="0.3">
      <c r="A40" s="32">
        <v>20</v>
      </c>
      <c r="B40" s="33" t="s">
        <v>57</v>
      </c>
      <c r="C40" s="40">
        <v>135</v>
      </c>
      <c r="D40" s="39">
        <v>0</v>
      </c>
      <c r="E40" s="28">
        <v>0</v>
      </c>
      <c r="F40" s="39">
        <v>0</v>
      </c>
      <c r="G40" s="39">
        <v>0</v>
      </c>
      <c r="H40" s="41">
        <v>24519.499739999999</v>
      </c>
      <c r="I40" s="41">
        <v>7394.8402900000001</v>
      </c>
      <c r="J40" s="41">
        <v>5708.2198166666703</v>
      </c>
      <c r="K40" s="36">
        <f t="shared" si="0"/>
        <v>29.547223609167805</v>
      </c>
      <c r="L40" s="28">
        <v>0</v>
      </c>
      <c r="M40" s="42">
        <v>142.69442000000001</v>
      </c>
      <c r="N40" s="42">
        <v>138.35565</v>
      </c>
      <c r="O40" s="42">
        <f t="shared" si="1"/>
        <v>-3.135954332186659</v>
      </c>
      <c r="P40" s="28">
        <v>5</v>
      </c>
      <c r="Q40" s="28">
        <v>0</v>
      </c>
      <c r="R40" s="219">
        <v>0</v>
      </c>
      <c r="S40" s="28">
        <v>0</v>
      </c>
      <c r="T40" s="39">
        <v>5</v>
      </c>
      <c r="U40" s="28">
        <v>30</v>
      </c>
      <c r="V40" s="34">
        <f t="shared" si="2"/>
        <v>175</v>
      </c>
      <c r="W40" s="38">
        <f t="shared" si="3"/>
        <v>2.734375</v>
      </c>
      <c r="X40" s="39" t="s">
        <v>38</v>
      </c>
    </row>
    <row r="41" spans="1:24" s="1" customFormat="1" ht="75" x14ac:dyDescent="0.3">
      <c r="A41" s="32">
        <v>21</v>
      </c>
      <c r="B41" s="33" t="s">
        <v>58</v>
      </c>
      <c r="C41" s="40">
        <v>115</v>
      </c>
      <c r="D41" s="39">
        <v>0</v>
      </c>
      <c r="E41" s="28">
        <v>0</v>
      </c>
      <c r="F41" s="39">
        <v>0</v>
      </c>
      <c r="G41" s="39">
        <v>0</v>
      </c>
      <c r="H41" s="41">
        <v>51021.102780000001</v>
      </c>
      <c r="I41" s="41">
        <v>18721.750240000001</v>
      </c>
      <c r="J41" s="41">
        <v>10766.450846666699</v>
      </c>
      <c r="K41" s="36">
        <f t="shared" si="0"/>
        <v>73.889710793564518</v>
      </c>
      <c r="L41" s="28">
        <v>0</v>
      </c>
      <c r="M41" s="42">
        <v>67.883529999999993</v>
      </c>
      <c r="N41" s="42">
        <v>85.596320000000006</v>
      </c>
      <c r="O41" s="42">
        <f t="shared" si="1"/>
        <v>20.693401305102849</v>
      </c>
      <c r="P41" s="39">
        <v>0</v>
      </c>
      <c r="Q41" s="28">
        <v>-10</v>
      </c>
      <c r="R41" s="219">
        <v>0</v>
      </c>
      <c r="S41" s="28">
        <v>0</v>
      </c>
      <c r="T41" s="39">
        <v>5</v>
      </c>
      <c r="U41" s="28">
        <v>30</v>
      </c>
      <c r="V41" s="34">
        <f t="shared" si="2"/>
        <v>140</v>
      </c>
      <c r="W41" s="44">
        <f t="shared" si="3"/>
        <v>2.1875</v>
      </c>
      <c r="X41" s="39" t="s">
        <v>51</v>
      </c>
    </row>
    <row r="42" spans="1:24" s="1" customFormat="1" ht="37.5" x14ac:dyDescent="0.3">
      <c r="A42" s="32">
        <v>22</v>
      </c>
      <c r="B42" s="33" t="s">
        <v>59</v>
      </c>
      <c r="C42" s="40">
        <v>131.666666666667</v>
      </c>
      <c r="D42" s="39">
        <v>0</v>
      </c>
      <c r="E42" s="28">
        <v>0</v>
      </c>
      <c r="F42" s="39">
        <v>0</v>
      </c>
      <c r="G42" s="39">
        <v>0</v>
      </c>
      <c r="H42" s="41">
        <v>59824.337659999997</v>
      </c>
      <c r="I42" s="41">
        <v>18268.729200000002</v>
      </c>
      <c r="J42" s="41">
        <v>13851.869486666699</v>
      </c>
      <c r="K42" s="36">
        <f t="shared" si="0"/>
        <v>31.886379795772761</v>
      </c>
      <c r="L42" s="28">
        <v>0</v>
      </c>
      <c r="M42" s="42">
        <v>89.222920000000002</v>
      </c>
      <c r="N42" s="42">
        <v>76.693380000000005</v>
      </c>
      <c r="O42" s="42">
        <f t="shared" si="1"/>
        <v>-16.337185817080947</v>
      </c>
      <c r="P42" s="28">
        <v>5</v>
      </c>
      <c r="Q42" s="28">
        <v>0</v>
      </c>
      <c r="R42" s="219">
        <v>-5</v>
      </c>
      <c r="S42" s="28">
        <v>0</v>
      </c>
      <c r="T42" s="39">
        <v>5</v>
      </c>
      <c r="U42" s="28">
        <v>30</v>
      </c>
      <c r="V42" s="34">
        <f t="shared" si="2"/>
        <v>166.666666666667</v>
      </c>
      <c r="W42" s="44">
        <f t="shared" si="3"/>
        <v>2.6041666666666718</v>
      </c>
      <c r="X42" s="39" t="s">
        <v>36</v>
      </c>
    </row>
    <row r="43" spans="1:24" s="1" customFormat="1" ht="37.5" customHeight="1" x14ac:dyDescent="0.3">
      <c r="A43" s="32">
        <v>23</v>
      </c>
      <c r="B43" s="33" t="s">
        <v>60</v>
      </c>
      <c r="C43" s="40">
        <v>135</v>
      </c>
      <c r="D43" s="39">
        <v>0</v>
      </c>
      <c r="E43" s="28">
        <v>0</v>
      </c>
      <c r="F43" s="39">
        <v>0</v>
      </c>
      <c r="G43" s="39">
        <v>0</v>
      </c>
      <c r="H43" s="41">
        <v>44826.954039999997</v>
      </c>
      <c r="I43" s="41">
        <v>15341.68894</v>
      </c>
      <c r="J43" s="41">
        <v>9828.4217000000008</v>
      </c>
      <c r="K43" s="36">
        <f t="shared" si="0"/>
        <v>56.095143333135567</v>
      </c>
      <c r="L43" s="28">
        <v>0</v>
      </c>
      <c r="M43" s="42">
        <v>113.12461999999999</v>
      </c>
      <c r="N43" s="42">
        <v>94.324079999999995</v>
      </c>
      <c r="O43" s="42">
        <f t="shared" si="1"/>
        <v>-19.931856213174832</v>
      </c>
      <c r="P43" s="28">
        <v>5</v>
      </c>
      <c r="Q43" s="28">
        <v>0</v>
      </c>
      <c r="R43" s="219">
        <v>5</v>
      </c>
      <c r="S43" s="28">
        <v>0</v>
      </c>
      <c r="T43" s="39">
        <v>5</v>
      </c>
      <c r="U43" s="28">
        <v>30</v>
      </c>
      <c r="V43" s="34">
        <f t="shared" si="2"/>
        <v>180</v>
      </c>
      <c r="W43" s="38">
        <f t="shared" si="3"/>
        <v>2.8125</v>
      </c>
      <c r="X43" s="39" t="s">
        <v>38</v>
      </c>
    </row>
    <row r="44" spans="1:24" s="1" customFormat="1" ht="37.5" x14ac:dyDescent="0.3">
      <c r="A44" s="32">
        <v>24</v>
      </c>
      <c r="B44" s="33" t="s">
        <v>61</v>
      </c>
      <c r="C44" s="40">
        <v>135</v>
      </c>
      <c r="D44" s="39">
        <v>0</v>
      </c>
      <c r="E44" s="28">
        <v>0</v>
      </c>
      <c r="F44" s="39">
        <v>0</v>
      </c>
      <c r="G44" s="39">
        <v>0</v>
      </c>
      <c r="H44" s="41">
        <v>39889.975160000002</v>
      </c>
      <c r="I44" s="41">
        <v>12826.97516</v>
      </c>
      <c r="J44" s="41">
        <v>9021</v>
      </c>
      <c r="K44" s="36">
        <f t="shared" si="0"/>
        <v>42.190169160846914</v>
      </c>
      <c r="L44" s="28">
        <v>0</v>
      </c>
      <c r="M44" s="42">
        <v>70.9114</v>
      </c>
      <c r="N44" s="42">
        <v>71.358710000000002</v>
      </c>
      <c r="O44" s="42">
        <f t="shared" si="1"/>
        <v>0.62684709406882722</v>
      </c>
      <c r="P44" s="28">
        <v>5</v>
      </c>
      <c r="Q44" s="28">
        <v>0</v>
      </c>
      <c r="R44" s="219">
        <v>0</v>
      </c>
      <c r="S44" s="28">
        <v>0</v>
      </c>
      <c r="T44" s="39">
        <v>5</v>
      </c>
      <c r="U44" s="28">
        <v>30</v>
      </c>
      <c r="V44" s="34">
        <f t="shared" si="2"/>
        <v>175</v>
      </c>
      <c r="W44" s="38">
        <f t="shared" si="3"/>
        <v>2.734375</v>
      </c>
      <c r="X44" s="39" t="s">
        <v>38</v>
      </c>
    </row>
    <row r="45" spans="1:24" s="1" customFormat="1" ht="55.5" customHeight="1" x14ac:dyDescent="0.3">
      <c r="A45" s="32">
        <v>25</v>
      </c>
      <c r="B45" s="33" t="s">
        <v>62</v>
      </c>
      <c r="C45" s="40">
        <v>135</v>
      </c>
      <c r="D45" s="39">
        <v>0</v>
      </c>
      <c r="E45" s="28">
        <v>0</v>
      </c>
      <c r="F45" s="39">
        <v>0</v>
      </c>
      <c r="G45" s="39">
        <v>0</v>
      </c>
      <c r="H45" s="41">
        <v>26939.359390000001</v>
      </c>
      <c r="I45" s="41">
        <v>8717.7983700000004</v>
      </c>
      <c r="J45" s="41">
        <v>6073.8536733333303</v>
      </c>
      <c r="K45" s="36">
        <f t="shared" si="0"/>
        <v>43.529937315985315</v>
      </c>
      <c r="L45" s="28">
        <v>0</v>
      </c>
      <c r="M45" s="42">
        <v>97.670199999999994</v>
      </c>
      <c r="N45" s="42">
        <v>97.003950000000003</v>
      </c>
      <c r="O45" s="42">
        <f t="shared" si="1"/>
        <v>-0.68682770134617288</v>
      </c>
      <c r="P45" s="28">
        <v>5</v>
      </c>
      <c r="Q45" s="28">
        <v>0</v>
      </c>
      <c r="R45" s="219">
        <v>10</v>
      </c>
      <c r="S45" s="28">
        <v>0</v>
      </c>
      <c r="T45" s="39">
        <v>5</v>
      </c>
      <c r="U45" s="28">
        <v>30</v>
      </c>
      <c r="V45" s="34">
        <f t="shared" si="2"/>
        <v>185</v>
      </c>
      <c r="W45" s="38">
        <f t="shared" si="3"/>
        <v>2.890625</v>
      </c>
      <c r="X45" s="39" t="s">
        <v>38</v>
      </c>
    </row>
    <row r="46" spans="1:24" s="1" customFormat="1" ht="44.25" customHeight="1" x14ac:dyDescent="0.3">
      <c r="A46" s="32">
        <v>26</v>
      </c>
      <c r="B46" s="33" t="s">
        <v>63</v>
      </c>
      <c r="C46" s="40">
        <v>121.666666666667</v>
      </c>
      <c r="D46" s="39">
        <v>0</v>
      </c>
      <c r="E46" s="28">
        <v>0</v>
      </c>
      <c r="F46" s="39">
        <v>0</v>
      </c>
      <c r="G46" s="39">
        <v>0</v>
      </c>
      <c r="H46" s="41">
        <v>62286.154049999997</v>
      </c>
      <c r="I46" s="41">
        <v>22596.547729999998</v>
      </c>
      <c r="J46" s="41">
        <v>13229.868773333301</v>
      </c>
      <c r="K46" s="36">
        <f t="shared" si="0"/>
        <v>70.799484992221423</v>
      </c>
      <c r="L46" s="28">
        <v>0</v>
      </c>
      <c r="M46" s="42">
        <v>26.16657</v>
      </c>
      <c r="N46" s="42">
        <v>19.57949</v>
      </c>
      <c r="O46" s="42">
        <f t="shared" si="1"/>
        <v>-33.642755761258343</v>
      </c>
      <c r="P46" s="28">
        <v>5</v>
      </c>
      <c r="Q46" s="28">
        <v>-10</v>
      </c>
      <c r="R46" s="219">
        <v>5</v>
      </c>
      <c r="S46" s="28">
        <v>0</v>
      </c>
      <c r="T46" s="39">
        <v>5</v>
      </c>
      <c r="U46" s="28">
        <v>0</v>
      </c>
      <c r="V46" s="34">
        <f t="shared" si="2"/>
        <v>126.666666666667</v>
      </c>
      <c r="W46" s="44">
        <f t="shared" si="3"/>
        <v>1.9791666666666718</v>
      </c>
      <c r="X46" s="39" t="s">
        <v>51</v>
      </c>
    </row>
    <row r="47" spans="1:24" s="1" customFormat="1" ht="37.5" x14ac:dyDescent="0.3">
      <c r="A47" s="32">
        <v>27</v>
      </c>
      <c r="B47" s="33" t="s">
        <v>64</v>
      </c>
      <c r="C47" s="40">
        <v>108.333333333333</v>
      </c>
      <c r="D47" s="39">
        <v>0</v>
      </c>
      <c r="E47" s="28">
        <v>0</v>
      </c>
      <c r="F47" s="39">
        <v>0</v>
      </c>
      <c r="G47" s="39">
        <v>0</v>
      </c>
      <c r="H47" s="41">
        <v>170944.06318999999</v>
      </c>
      <c r="I47" s="41">
        <v>77348.031170000002</v>
      </c>
      <c r="J47" s="41">
        <v>31198.677339999998</v>
      </c>
      <c r="K47" s="36">
        <f t="shared" si="0"/>
        <v>147.92086641067846</v>
      </c>
      <c r="L47" s="28">
        <v>0</v>
      </c>
      <c r="M47" s="42">
        <v>1286.02349</v>
      </c>
      <c r="N47" s="42">
        <v>1133.6858</v>
      </c>
      <c r="O47" s="42">
        <f t="shared" si="1"/>
        <v>-13.437381856595547</v>
      </c>
      <c r="P47" s="28">
        <v>5</v>
      </c>
      <c r="Q47" s="28">
        <v>0</v>
      </c>
      <c r="R47" s="219">
        <v>0</v>
      </c>
      <c r="S47" s="39">
        <v>20</v>
      </c>
      <c r="T47" s="39">
        <v>5</v>
      </c>
      <c r="U47" s="28">
        <v>30</v>
      </c>
      <c r="V47" s="34">
        <f t="shared" si="2"/>
        <v>128.333333333333</v>
      </c>
      <c r="W47" s="44">
        <f t="shared" si="3"/>
        <v>2.0052083333333282</v>
      </c>
      <c r="X47" s="39" t="s">
        <v>51</v>
      </c>
    </row>
    <row r="48" spans="1:24" s="1" customFormat="1" ht="37.5" x14ac:dyDescent="0.3">
      <c r="A48" s="32">
        <v>28</v>
      </c>
      <c r="B48" s="46" t="s">
        <v>65</v>
      </c>
      <c r="C48" s="40">
        <v>131.666666666667</v>
      </c>
      <c r="D48" s="39">
        <v>0</v>
      </c>
      <c r="E48" s="28">
        <v>0</v>
      </c>
      <c r="F48" s="39">
        <v>0</v>
      </c>
      <c r="G48" s="39">
        <v>0</v>
      </c>
      <c r="H48" s="41">
        <v>63332.712529999997</v>
      </c>
      <c r="I48" s="41">
        <v>16791.212530000001</v>
      </c>
      <c r="J48" s="41">
        <v>15513.833333333299</v>
      </c>
      <c r="K48" s="36">
        <f t="shared" si="0"/>
        <v>8.2338076555334752</v>
      </c>
      <c r="L48" s="39">
        <v>10</v>
      </c>
      <c r="M48" s="42">
        <v>1134.15101</v>
      </c>
      <c r="N48" s="42">
        <v>1142.0612100000001</v>
      </c>
      <c r="O48" s="42">
        <f t="shared" si="1"/>
        <v>0.69262487253200999</v>
      </c>
      <c r="P48" s="28">
        <v>5</v>
      </c>
      <c r="Q48" s="28">
        <v>0</v>
      </c>
      <c r="R48" s="219">
        <v>0</v>
      </c>
      <c r="S48" s="39">
        <v>20</v>
      </c>
      <c r="T48" s="39">
        <v>5</v>
      </c>
      <c r="U48" s="28">
        <v>30</v>
      </c>
      <c r="V48" s="34">
        <f t="shared" si="2"/>
        <v>161.666666666667</v>
      </c>
      <c r="W48" s="44">
        <f t="shared" si="3"/>
        <v>2.5260416666666718</v>
      </c>
      <c r="X48" s="39" t="s">
        <v>36</v>
      </c>
    </row>
    <row r="49" spans="1:24" s="1" customFormat="1" ht="37.5" x14ac:dyDescent="0.3">
      <c r="A49" s="32">
        <v>29</v>
      </c>
      <c r="B49" s="33" t="s">
        <v>66</v>
      </c>
      <c r="C49" s="40">
        <v>93.3333333333333</v>
      </c>
      <c r="D49" s="39">
        <v>0</v>
      </c>
      <c r="E49" s="28">
        <v>10</v>
      </c>
      <c r="F49" s="39">
        <v>0</v>
      </c>
      <c r="G49" s="39">
        <v>0</v>
      </c>
      <c r="H49" s="41">
        <v>32606.729149999999</v>
      </c>
      <c r="I49" s="41">
        <v>8946.2470599999997</v>
      </c>
      <c r="J49" s="41">
        <v>7886.8273633333301</v>
      </c>
      <c r="K49" s="36">
        <f t="shared" si="0"/>
        <v>13.432774014960952</v>
      </c>
      <c r="L49" s="39">
        <v>10</v>
      </c>
      <c r="M49" s="42">
        <v>1789.0266999999999</v>
      </c>
      <c r="N49" s="42">
        <v>1788.2256600000001</v>
      </c>
      <c r="O49" s="42">
        <f t="shared" si="1"/>
        <v>-4.4795241334353177E-2</v>
      </c>
      <c r="P49" s="28">
        <v>5</v>
      </c>
      <c r="Q49" s="28">
        <v>0</v>
      </c>
      <c r="R49" s="219">
        <v>0</v>
      </c>
      <c r="S49" s="28">
        <v>0</v>
      </c>
      <c r="T49" s="39">
        <v>5</v>
      </c>
      <c r="U49" s="28">
        <v>30</v>
      </c>
      <c r="V49" s="34">
        <f t="shared" si="2"/>
        <v>133.33333333333331</v>
      </c>
      <c r="W49" s="44">
        <f t="shared" si="3"/>
        <v>2.083333333333333</v>
      </c>
      <c r="X49" s="39" t="s">
        <v>51</v>
      </c>
    </row>
    <row r="50" spans="1:24" s="1" customFormat="1" ht="45" customHeight="1" x14ac:dyDescent="0.3">
      <c r="A50" s="32">
        <v>30</v>
      </c>
      <c r="B50" s="33" t="s">
        <v>67</v>
      </c>
      <c r="C50" s="40">
        <v>103.333333333333</v>
      </c>
      <c r="D50" s="39">
        <v>0</v>
      </c>
      <c r="E50" s="28">
        <v>0</v>
      </c>
      <c r="F50" s="39">
        <v>0</v>
      </c>
      <c r="G50" s="39">
        <v>0</v>
      </c>
      <c r="H50" s="41">
        <v>30039.928049999999</v>
      </c>
      <c r="I50" s="41">
        <v>9776.8441500000008</v>
      </c>
      <c r="J50" s="41">
        <v>6754.3612999999996</v>
      </c>
      <c r="K50" s="36">
        <f t="shared" si="0"/>
        <v>44.748610797589421</v>
      </c>
      <c r="L50" s="28">
        <v>0</v>
      </c>
      <c r="M50" s="42">
        <v>114.84</v>
      </c>
      <c r="N50" s="42">
        <v>338.25223</v>
      </c>
      <c r="O50" s="42">
        <f t="shared" si="1"/>
        <v>66.049004318463759</v>
      </c>
      <c r="P50" s="39">
        <v>0</v>
      </c>
      <c r="Q50" s="28">
        <v>-10</v>
      </c>
      <c r="R50" s="219">
        <v>0</v>
      </c>
      <c r="S50" s="39">
        <v>10</v>
      </c>
      <c r="T50" s="39">
        <v>5</v>
      </c>
      <c r="U50" s="28">
        <v>30</v>
      </c>
      <c r="V50" s="40">
        <f t="shared" si="2"/>
        <v>118.333333333333</v>
      </c>
      <c r="W50" s="44">
        <f t="shared" si="3"/>
        <v>1.8489583333333282</v>
      </c>
      <c r="X50" s="39" t="s">
        <v>68</v>
      </c>
    </row>
    <row r="51" spans="1:24" s="1" customFormat="1" ht="37.5" x14ac:dyDescent="0.3">
      <c r="A51" s="32">
        <v>31</v>
      </c>
      <c r="B51" s="46" t="s">
        <v>69</v>
      </c>
      <c r="C51" s="40">
        <v>120</v>
      </c>
      <c r="D51" s="39">
        <v>0</v>
      </c>
      <c r="E51" s="28">
        <v>0</v>
      </c>
      <c r="F51" s="39">
        <v>0</v>
      </c>
      <c r="G51" s="39">
        <v>0</v>
      </c>
      <c r="H51" s="41">
        <v>24873.697919999999</v>
      </c>
      <c r="I51" s="41">
        <v>8044.0132899999999</v>
      </c>
      <c r="J51" s="41">
        <v>5609.8948766666699</v>
      </c>
      <c r="K51" s="36">
        <f t="shared" si="0"/>
        <v>43.389733084974544</v>
      </c>
      <c r="L51" s="28">
        <v>0</v>
      </c>
      <c r="M51" s="42">
        <v>440.79700000000003</v>
      </c>
      <c r="N51" s="42">
        <v>411.392</v>
      </c>
      <c r="O51" s="42">
        <f t="shared" si="1"/>
        <v>-7.1476839607965221</v>
      </c>
      <c r="P51" s="28">
        <v>5</v>
      </c>
      <c r="Q51" s="28">
        <v>0</v>
      </c>
      <c r="R51" s="219">
        <v>10</v>
      </c>
      <c r="S51" s="28">
        <v>0</v>
      </c>
      <c r="T51" s="39">
        <v>5</v>
      </c>
      <c r="U51" s="28">
        <v>30</v>
      </c>
      <c r="V51" s="34">
        <f t="shared" si="2"/>
        <v>170</v>
      </c>
      <c r="W51" s="38">
        <f t="shared" si="3"/>
        <v>2.65625</v>
      </c>
      <c r="X51" s="39" t="s">
        <v>38</v>
      </c>
    </row>
    <row r="52" spans="1:24" s="1" customFormat="1" ht="37.5" x14ac:dyDescent="0.3">
      <c r="A52" s="32">
        <v>32</v>
      </c>
      <c r="B52" s="33" t="s">
        <v>70</v>
      </c>
      <c r="C52" s="40">
        <v>125</v>
      </c>
      <c r="D52" s="39">
        <v>0</v>
      </c>
      <c r="E52" s="28">
        <v>0</v>
      </c>
      <c r="F52" s="39">
        <v>0</v>
      </c>
      <c r="G52" s="39">
        <v>0</v>
      </c>
      <c r="H52" s="41">
        <v>36507.360229999998</v>
      </c>
      <c r="I52" s="41">
        <v>11580.58475</v>
      </c>
      <c r="J52" s="41">
        <v>8308.9251600000007</v>
      </c>
      <c r="K52" s="36">
        <f t="shared" si="0"/>
        <v>39.375244414886495</v>
      </c>
      <c r="L52" s="28">
        <v>0</v>
      </c>
      <c r="M52" s="42">
        <v>5.6988599999999998</v>
      </c>
      <c r="N52" s="42">
        <v>4.2627300000000004</v>
      </c>
      <c r="O52" s="42">
        <f t="shared" si="1"/>
        <v>-33.690381516070673</v>
      </c>
      <c r="P52" s="28">
        <v>5</v>
      </c>
      <c r="Q52" s="28">
        <v>0</v>
      </c>
      <c r="R52" s="219">
        <v>-5</v>
      </c>
      <c r="S52" s="28">
        <v>0</v>
      </c>
      <c r="T52" s="39">
        <v>5</v>
      </c>
      <c r="U52" s="28">
        <v>30</v>
      </c>
      <c r="V52" s="34">
        <f t="shared" si="2"/>
        <v>160</v>
      </c>
      <c r="W52" s="44">
        <f t="shared" si="3"/>
        <v>2.5</v>
      </c>
      <c r="X52" s="39" t="s">
        <v>36</v>
      </c>
    </row>
    <row r="53" spans="1:24" s="1" customFormat="1" ht="42" customHeight="1" x14ac:dyDescent="0.3">
      <c r="A53" s="32">
        <v>33</v>
      </c>
      <c r="B53" s="33" t="s">
        <v>71</v>
      </c>
      <c r="C53" s="40">
        <v>128.333333333333</v>
      </c>
      <c r="D53" s="39">
        <v>0</v>
      </c>
      <c r="E53" s="28">
        <v>0</v>
      </c>
      <c r="F53" s="39">
        <v>10</v>
      </c>
      <c r="G53" s="39">
        <v>0</v>
      </c>
      <c r="H53" s="41">
        <v>40063.934209999999</v>
      </c>
      <c r="I53" s="41">
        <v>11764.782370000001</v>
      </c>
      <c r="J53" s="41">
        <v>9433.0506133333292</v>
      </c>
      <c r="K53" s="36">
        <f t="shared" ref="K53:K76" si="4">(I53-J53)/J53*100</f>
        <v>24.718745316290786</v>
      </c>
      <c r="L53" s="39">
        <v>10</v>
      </c>
      <c r="M53" s="42">
        <v>46.495179999999998</v>
      </c>
      <c r="N53" s="42">
        <v>50.78463</v>
      </c>
      <c r="O53" s="42">
        <f t="shared" ref="O53:O76" si="5">SUM(N53-M53)*100/N53</f>
        <v>8.4463547337058511</v>
      </c>
      <c r="P53" s="39">
        <v>0</v>
      </c>
      <c r="Q53" s="28">
        <v>0</v>
      </c>
      <c r="R53" s="219">
        <v>0</v>
      </c>
      <c r="S53" s="39">
        <v>10</v>
      </c>
      <c r="T53" s="39">
        <v>5</v>
      </c>
      <c r="U53" s="28">
        <v>30</v>
      </c>
      <c r="V53" s="34">
        <f t="shared" ref="V53:V76" si="6">C53-(D53+E53+F53+G53)+L53+P53+Q53+R53-S53+T53+U53</f>
        <v>153.333333333333</v>
      </c>
      <c r="W53" s="44">
        <f t="shared" ref="W53:W76" si="7">V53/64</f>
        <v>2.3958333333333282</v>
      </c>
      <c r="X53" s="39" t="s">
        <v>36</v>
      </c>
    </row>
    <row r="54" spans="1:24" s="1" customFormat="1" ht="56.25" x14ac:dyDescent="0.3">
      <c r="A54" s="32">
        <v>34</v>
      </c>
      <c r="B54" s="33" t="s">
        <v>72</v>
      </c>
      <c r="C54" s="40">
        <v>118.333333333333</v>
      </c>
      <c r="D54" s="39">
        <v>0</v>
      </c>
      <c r="E54" s="28">
        <v>0</v>
      </c>
      <c r="F54" s="39">
        <v>10</v>
      </c>
      <c r="G54" s="39">
        <v>0</v>
      </c>
      <c r="H54" s="41">
        <v>27020.509470000001</v>
      </c>
      <c r="I54" s="41">
        <v>9129.8433199999999</v>
      </c>
      <c r="J54" s="41">
        <v>5963.5553833333297</v>
      </c>
      <c r="K54" s="36">
        <f t="shared" si="4"/>
        <v>53.093963804137147</v>
      </c>
      <c r="L54" s="28">
        <v>0</v>
      </c>
      <c r="M54" s="42">
        <v>598.73883000000001</v>
      </c>
      <c r="N54" s="42">
        <v>1051.56647</v>
      </c>
      <c r="O54" s="42">
        <f t="shared" si="5"/>
        <v>43.062198436205364</v>
      </c>
      <c r="P54" s="39">
        <v>0</v>
      </c>
      <c r="Q54" s="28">
        <v>0</v>
      </c>
      <c r="R54" s="219">
        <v>0</v>
      </c>
      <c r="S54" s="39">
        <v>10</v>
      </c>
      <c r="T54" s="39">
        <v>5</v>
      </c>
      <c r="U54" s="28">
        <v>30</v>
      </c>
      <c r="V54" s="34">
        <f t="shared" si="6"/>
        <v>133.333333333333</v>
      </c>
      <c r="W54" s="44">
        <f t="shared" si="7"/>
        <v>2.0833333333333282</v>
      </c>
      <c r="X54" s="39" t="s">
        <v>51</v>
      </c>
    </row>
    <row r="55" spans="1:24" s="1" customFormat="1" ht="37.5" x14ac:dyDescent="0.3">
      <c r="A55" s="32">
        <v>35</v>
      </c>
      <c r="B55" s="33" t="s">
        <v>73</v>
      </c>
      <c r="C55" s="40">
        <v>131.666666666667</v>
      </c>
      <c r="D55" s="39">
        <v>0</v>
      </c>
      <c r="E55" s="28">
        <v>0</v>
      </c>
      <c r="F55" s="39">
        <v>0</v>
      </c>
      <c r="G55" s="39">
        <v>0</v>
      </c>
      <c r="H55" s="41">
        <v>60447.988449999997</v>
      </c>
      <c r="I55" s="41">
        <v>19712.423729999999</v>
      </c>
      <c r="J55" s="41">
        <v>13578.521573333301</v>
      </c>
      <c r="K55" s="36">
        <f t="shared" si="4"/>
        <v>45.173564172943514</v>
      </c>
      <c r="L55" s="28">
        <v>0</v>
      </c>
      <c r="M55" s="42">
        <v>510.58298000000002</v>
      </c>
      <c r="N55" s="42">
        <v>229.28388000000001</v>
      </c>
      <c r="O55" s="42">
        <f t="shared" si="5"/>
        <v>-122.68594721966498</v>
      </c>
      <c r="P55" s="28">
        <v>5</v>
      </c>
      <c r="Q55" s="28">
        <v>0</v>
      </c>
      <c r="R55" s="219">
        <v>10</v>
      </c>
      <c r="S55" s="28">
        <v>0</v>
      </c>
      <c r="T55" s="39">
        <v>5</v>
      </c>
      <c r="U55" s="28">
        <v>30</v>
      </c>
      <c r="V55" s="34">
        <f t="shared" si="6"/>
        <v>181.666666666667</v>
      </c>
      <c r="W55" s="38">
        <f t="shared" si="7"/>
        <v>2.8385416666666718</v>
      </c>
      <c r="X55" s="39" t="s">
        <v>38</v>
      </c>
    </row>
    <row r="56" spans="1:24" s="1" customFormat="1" ht="56.25" x14ac:dyDescent="0.3">
      <c r="A56" s="32">
        <v>36</v>
      </c>
      <c r="B56" s="33" t="s">
        <v>74</v>
      </c>
      <c r="C56" s="40">
        <v>128.333333333333</v>
      </c>
      <c r="D56" s="39">
        <v>0</v>
      </c>
      <c r="E56" s="28">
        <v>0</v>
      </c>
      <c r="F56" s="39">
        <v>0</v>
      </c>
      <c r="G56" s="39">
        <v>0</v>
      </c>
      <c r="H56" s="41">
        <v>18941.840629999999</v>
      </c>
      <c r="I56" s="41">
        <v>6203.84494</v>
      </c>
      <c r="J56" s="41">
        <v>4245.9985633333299</v>
      </c>
      <c r="K56" s="36">
        <f t="shared" si="4"/>
        <v>46.110387167198162</v>
      </c>
      <c r="L56" s="28">
        <v>0</v>
      </c>
      <c r="M56" s="42">
        <v>34.935490000000001</v>
      </c>
      <c r="N56" s="42">
        <v>30.548500000000001</v>
      </c>
      <c r="O56" s="42">
        <f t="shared" si="5"/>
        <v>-14.360737843101955</v>
      </c>
      <c r="P56" s="28">
        <v>5</v>
      </c>
      <c r="Q56" s="28">
        <v>0</v>
      </c>
      <c r="R56" s="219">
        <v>0</v>
      </c>
      <c r="S56" s="39">
        <v>10</v>
      </c>
      <c r="T56" s="39">
        <v>5</v>
      </c>
      <c r="U56" s="28">
        <v>30</v>
      </c>
      <c r="V56" s="34">
        <f t="shared" si="6"/>
        <v>158.333333333333</v>
      </c>
      <c r="W56" s="44">
        <f t="shared" si="7"/>
        <v>2.4739583333333282</v>
      </c>
      <c r="X56" s="39" t="s">
        <v>36</v>
      </c>
    </row>
    <row r="57" spans="1:24" s="1" customFormat="1" ht="54.75" customHeight="1" x14ac:dyDescent="0.3">
      <c r="A57" s="32">
        <v>37</v>
      </c>
      <c r="B57" s="33" t="s">
        <v>75</v>
      </c>
      <c r="C57" s="40">
        <v>111.666666666667</v>
      </c>
      <c r="D57" s="39">
        <v>0</v>
      </c>
      <c r="E57" s="28">
        <v>0</v>
      </c>
      <c r="F57" s="39">
        <v>20</v>
      </c>
      <c r="G57" s="39">
        <v>0</v>
      </c>
      <c r="H57" s="41">
        <v>57264.17424</v>
      </c>
      <c r="I57" s="41">
        <v>19923.353009999999</v>
      </c>
      <c r="J57" s="41">
        <v>12446.940409999999</v>
      </c>
      <c r="K57" s="36">
        <f t="shared" si="4"/>
        <v>60.066268124762402</v>
      </c>
      <c r="L57" s="28">
        <v>0</v>
      </c>
      <c r="M57" s="42">
        <v>3372.3458300000002</v>
      </c>
      <c r="N57" s="42">
        <v>2473.0841799999998</v>
      </c>
      <c r="O57" s="42">
        <f t="shared" si="5"/>
        <v>-36.361950687824965</v>
      </c>
      <c r="P57" s="28">
        <v>5</v>
      </c>
      <c r="Q57" s="28">
        <v>0</v>
      </c>
      <c r="R57" s="219">
        <v>0</v>
      </c>
      <c r="S57" s="28">
        <v>0</v>
      </c>
      <c r="T57" s="39">
        <v>5</v>
      </c>
      <c r="U57" s="28">
        <v>30</v>
      </c>
      <c r="V57" s="34">
        <f t="shared" si="6"/>
        <v>131.666666666667</v>
      </c>
      <c r="W57" s="44">
        <f t="shared" si="7"/>
        <v>2.0572916666666718</v>
      </c>
      <c r="X57" s="39" t="s">
        <v>51</v>
      </c>
    </row>
    <row r="58" spans="1:24" s="1" customFormat="1" ht="37.5" x14ac:dyDescent="0.3">
      <c r="A58" s="32">
        <v>38</v>
      </c>
      <c r="B58" s="33" t="s">
        <v>76</v>
      </c>
      <c r="C58" s="40">
        <v>131.666666666667</v>
      </c>
      <c r="D58" s="39">
        <v>0</v>
      </c>
      <c r="E58" s="28">
        <v>0</v>
      </c>
      <c r="F58" s="39">
        <v>0</v>
      </c>
      <c r="G58" s="39">
        <v>0</v>
      </c>
      <c r="H58" s="41">
        <v>62836.531690000003</v>
      </c>
      <c r="I58" s="41">
        <v>21166.799210000001</v>
      </c>
      <c r="J58" s="41">
        <v>13889.910826666701</v>
      </c>
      <c r="K58" s="36">
        <f t="shared" si="4"/>
        <v>52.389741547963609</v>
      </c>
      <c r="L58" s="28">
        <v>0</v>
      </c>
      <c r="M58" s="42">
        <v>632.02569000000005</v>
      </c>
      <c r="N58" s="42">
        <v>455.26254</v>
      </c>
      <c r="O58" s="42">
        <f t="shared" si="5"/>
        <v>-38.826640557775754</v>
      </c>
      <c r="P58" s="28">
        <v>5</v>
      </c>
      <c r="Q58" s="28">
        <v>0</v>
      </c>
      <c r="R58" s="219">
        <v>0</v>
      </c>
      <c r="S58" s="28">
        <v>0</v>
      </c>
      <c r="T58" s="39">
        <v>5</v>
      </c>
      <c r="U58" s="28">
        <v>30</v>
      </c>
      <c r="V58" s="34">
        <f t="shared" si="6"/>
        <v>171.666666666667</v>
      </c>
      <c r="W58" s="38">
        <f t="shared" si="7"/>
        <v>2.6822916666666718</v>
      </c>
      <c r="X58" s="39" t="s">
        <v>38</v>
      </c>
    </row>
    <row r="59" spans="1:24" s="1" customFormat="1" ht="37.5" x14ac:dyDescent="0.3">
      <c r="A59" s="32">
        <v>39</v>
      </c>
      <c r="B59" s="46" t="s">
        <v>77</v>
      </c>
      <c r="C59" s="40">
        <v>121.666666666667</v>
      </c>
      <c r="D59" s="39">
        <v>0</v>
      </c>
      <c r="E59" s="28">
        <v>0</v>
      </c>
      <c r="F59" s="39">
        <v>0</v>
      </c>
      <c r="G59" s="39">
        <v>0</v>
      </c>
      <c r="H59" s="41">
        <v>23021.626</v>
      </c>
      <c r="I59" s="41">
        <v>6312.5600100000001</v>
      </c>
      <c r="J59" s="41">
        <v>5569.6886633333297</v>
      </c>
      <c r="K59" s="36">
        <f t="shared" si="4"/>
        <v>13.337753536515972</v>
      </c>
      <c r="L59" s="39">
        <v>10</v>
      </c>
      <c r="M59" s="42">
        <v>61.190539999999999</v>
      </c>
      <c r="N59" s="42">
        <v>50.864710000000002</v>
      </c>
      <c r="O59" s="42">
        <f t="shared" si="5"/>
        <v>-20.300577748305251</v>
      </c>
      <c r="P59" s="28">
        <v>5</v>
      </c>
      <c r="Q59" s="28">
        <v>0</v>
      </c>
      <c r="R59" s="219">
        <v>0</v>
      </c>
      <c r="S59" s="28">
        <v>0</v>
      </c>
      <c r="T59" s="39">
        <v>5</v>
      </c>
      <c r="U59" s="28">
        <v>30</v>
      </c>
      <c r="V59" s="34">
        <f t="shared" si="6"/>
        <v>171.666666666667</v>
      </c>
      <c r="W59" s="38">
        <f t="shared" si="7"/>
        <v>2.6822916666666718</v>
      </c>
      <c r="X59" s="39" t="s">
        <v>38</v>
      </c>
    </row>
    <row r="60" spans="1:24" s="1" customFormat="1" ht="37.5" x14ac:dyDescent="0.3">
      <c r="A60" s="32">
        <v>40</v>
      </c>
      <c r="B60" s="47" t="s">
        <v>78</v>
      </c>
      <c r="C60" s="40">
        <v>118.333333333333</v>
      </c>
      <c r="D60" s="39">
        <v>0</v>
      </c>
      <c r="E60" s="28">
        <v>0</v>
      </c>
      <c r="F60" s="39">
        <v>0</v>
      </c>
      <c r="G60" s="39">
        <v>0</v>
      </c>
      <c r="H60" s="41">
        <v>60328.448490000002</v>
      </c>
      <c r="I60" s="41">
        <v>19707.642810000001</v>
      </c>
      <c r="J60" s="41">
        <v>13540.26856</v>
      </c>
      <c r="K60" s="36">
        <f t="shared" si="4"/>
        <v>45.54838940358507</v>
      </c>
      <c r="L60" s="28">
        <v>0</v>
      </c>
      <c r="M60" s="42">
        <v>736.64242000000002</v>
      </c>
      <c r="N60" s="42">
        <v>579.31349</v>
      </c>
      <c r="O60" s="42">
        <f t="shared" si="5"/>
        <v>-27.157822615178532</v>
      </c>
      <c r="P60" s="28">
        <v>5</v>
      </c>
      <c r="Q60" s="28">
        <v>0</v>
      </c>
      <c r="R60" s="219">
        <v>0</v>
      </c>
      <c r="S60" s="28">
        <v>0</v>
      </c>
      <c r="T60" s="39">
        <v>5</v>
      </c>
      <c r="U60" s="28">
        <v>30</v>
      </c>
      <c r="V60" s="34">
        <f t="shared" si="6"/>
        <v>158.333333333333</v>
      </c>
      <c r="W60" s="44">
        <f t="shared" si="7"/>
        <v>2.4739583333333282</v>
      </c>
      <c r="X60" s="39" t="s">
        <v>36</v>
      </c>
    </row>
    <row r="61" spans="1:24" s="1" customFormat="1" ht="37.5" x14ac:dyDescent="0.3">
      <c r="A61" s="32">
        <v>41</v>
      </c>
      <c r="B61" s="33" t="s">
        <v>79</v>
      </c>
      <c r="C61" s="40">
        <v>111.666666666667</v>
      </c>
      <c r="D61" s="39">
        <v>0</v>
      </c>
      <c r="E61" s="28">
        <v>0</v>
      </c>
      <c r="F61" s="39">
        <v>0</v>
      </c>
      <c r="G61" s="39">
        <v>0</v>
      </c>
      <c r="H61" s="41">
        <v>166230.45845999999</v>
      </c>
      <c r="I61" s="41">
        <v>53252.677459999999</v>
      </c>
      <c r="J61" s="41">
        <v>37659.260333333303</v>
      </c>
      <c r="K61" s="36">
        <f t="shared" si="4"/>
        <v>41.406594257679856</v>
      </c>
      <c r="L61" s="28">
        <v>0</v>
      </c>
      <c r="M61" s="42">
        <v>576.54029000000003</v>
      </c>
      <c r="N61" s="42">
        <v>826.36321999999996</v>
      </c>
      <c r="O61" s="42">
        <f t="shared" si="5"/>
        <v>30.231612921978783</v>
      </c>
      <c r="P61" s="39">
        <v>0</v>
      </c>
      <c r="Q61" s="28">
        <v>-10</v>
      </c>
      <c r="R61" s="219">
        <v>5</v>
      </c>
      <c r="S61" s="28">
        <v>0</v>
      </c>
      <c r="T61" s="39">
        <v>5</v>
      </c>
      <c r="U61" s="28">
        <v>30</v>
      </c>
      <c r="V61" s="34">
        <f t="shared" si="6"/>
        <v>141.666666666667</v>
      </c>
      <c r="W61" s="44">
        <f t="shared" si="7"/>
        <v>2.2135416666666718</v>
      </c>
      <c r="X61" s="39" t="s">
        <v>51</v>
      </c>
    </row>
    <row r="62" spans="1:24" s="1" customFormat="1" ht="37.5" x14ac:dyDescent="0.3">
      <c r="A62" s="32">
        <v>42</v>
      </c>
      <c r="B62" s="33" t="s">
        <v>80</v>
      </c>
      <c r="C62" s="40">
        <v>125</v>
      </c>
      <c r="D62" s="39">
        <v>0</v>
      </c>
      <c r="E62" s="28">
        <v>0</v>
      </c>
      <c r="F62" s="39">
        <v>0</v>
      </c>
      <c r="G62" s="39">
        <v>0</v>
      </c>
      <c r="H62" s="41">
        <v>94516.763449999999</v>
      </c>
      <c r="I62" s="41">
        <v>32534.508020000001</v>
      </c>
      <c r="J62" s="41">
        <v>20660.751810000002</v>
      </c>
      <c r="K62" s="36">
        <f t="shared" si="4"/>
        <v>57.470107182900229</v>
      </c>
      <c r="L62" s="28">
        <v>0</v>
      </c>
      <c r="M62" s="42">
        <v>437.72068999999999</v>
      </c>
      <c r="N62" s="42">
        <v>507.52436</v>
      </c>
      <c r="O62" s="42">
        <f t="shared" si="5"/>
        <v>13.753757553627576</v>
      </c>
      <c r="P62" s="39">
        <v>0</v>
      </c>
      <c r="Q62" s="28">
        <v>0</v>
      </c>
      <c r="R62" s="219">
        <v>0</v>
      </c>
      <c r="S62" s="28">
        <v>0</v>
      </c>
      <c r="T62" s="39">
        <v>5</v>
      </c>
      <c r="U62" s="28">
        <v>10</v>
      </c>
      <c r="V62" s="34">
        <f t="shared" si="6"/>
        <v>140</v>
      </c>
      <c r="W62" s="44">
        <f t="shared" si="7"/>
        <v>2.1875</v>
      </c>
      <c r="X62" s="39" t="s">
        <v>51</v>
      </c>
    </row>
    <row r="63" spans="1:24" s="1" customFormat="1" ht="46.5" customHeight="1" x14ac:dyDescent="0.3">
      <c r="A63" s="32">
        <v>43</v>
      </c>
      <c r="B63" s="33" t="s">
        <v>81</v>
      </c>
      <c r="C63" s="40">
        <v>118.333333333333</v>
      </c>
      <c r="D63" s="39">
        <v>0</v>
      </c>
      <c r="E63" s="28">
        <v>0</v>
      </c>
      <c r="F63" s="39">
        <v>0</v>
      </c>
      <c r="G63" s="39">
        <v>0</v>
      </c>
      <c r="H63" s="41">
        <v>91158.295679999996</v>
      </c>
      <c r="I63" s="41">
        <v>32367.872609999999</v>
      </c>
      <c r="J63" s="41">
        <v>19596.807690000001</v>
      </c>
      <c r="K63" s="36">
        <f t="shared" si="4"/>
        <v>65.169108775389503</v>
      </c>
      <c r="L63" s="28">
        <v>0</v>
      </c>
      <c r="M63" s="42">
        <v>162.53065000000001</v>
      </c>
      <c r="N63" s="42">
        <v>142.74854999999999</v>
      </c>
      <c r="O63" s="42">
        <f t="shared" si="5"/>
        <v>-13.858004161863651</v>
      </c>
      <c r="P63" s="28">
        <v>5</v>
      </c>
      <c r="Q63" s="28">
        <v>0</v>
      </c>
      <c r="R63" s="219">
        <v>5</v>
      </c>
      <c r="S63" s="28">
        <v>0</v>
      </c>
      <c r="T63" s="39">
        <v>5</v>
      </c>
      <c r="U63" s="28">
        <v>30</v>
      </c>
      <c r="V63" s="34">
        <f t="shared" si="6"/>
        <v>163.333333333333</v>
      </c>
      <c r="W63" s="44">
        <f t="shared" si="7"/>
        <v>2.5520833333333282</v>
      </c>
      <c r="X63" s="39" t="s">
        <v>36</v>
      </c>
    </row>
    <row r="64" spans="1:24" s="1" customFormat="1" ht="37.5" x14ac:dyDescent="0.3">
      <c r="A64" s="32">
        <v>44</v>
      </c>
      <c r="B64" s="33" t="s">
        <v>82</v>
      </c>
      <c r="C64" s="40">
        <v>125</v>
      </c>
      <c r="D64" s="39">
        <v>0</v>
      </c>
      <c r="E64" s="28">
        <v>0</v>
      </c>
      <c r="F64" s="39">
        <v>10</v>
      </c>
      <c r="G64" s="39">
        <v>0</v>
      </c>
      <c r="H64" s="41">
        <v>23517.32343</v>
      </c>
      <c r="I64" s="41">
        <v>7922.3917499999998</v>
      </c>
      <c r="J64" s="41">
        <v>5198.3105599999999</v>
      </c>
      <c r="K64" s="36">
        <f t="shared" si="4"/>
        <v>52.403202128039069</v>
      </c>
      <c r="L64" s="28">
        <v>0</v>
      </c>
      <c r="M64" s="42">
        <v>1.98481</v>
      </c>
      <c r="N64" s="42">
        <v>2.4733800000000001</v>
      </c>
      <c r="O64" s="42">
        <f t="shared" si="5"/>
        <v>19.753131342535319</v>
      </c>
      <c r="P64" s="39">
        <v>0</v>
      </c>
      <c r="Q64" s="28">
        <v>0</v>
      </c>
      <c r="R64" s="219">
        <v>5</v>
      </c>
      <c r="S64" s="28">
        <v>0</v>
      </c>
      <c r="T64" s="39">
        <v>5</v>
      </c>
      <c r="U64" s="28">
        <v>30</v>
      </c>
      <c r="V64" s="34">
        <f t="shared" si="6"/>
        <v>155</v>
      </c>
      <c r="W64" s="44">
        <f t="shared" si="7"/>
        <v>2.421875</v>
      </c>
      <c r="X64" s="39" t="s">
        <v>36</v>
      </c>
    </row>
    <row r="65" spans="1:24" s="1" customFormat="1" ht="51" customHeight="1" x14ac:dyDescent="0.3">
      <c r="A65" s="32">
        <v>45</v>
      </c>
      <c r="B65" s="33" t="s">
        <v>83</v>
      </c>
      <c r="C65" s="40">
        <v>103.333333333333</v>
      </c>
      <c r="D65" s="39">
        <v>0</v>
      </c>
      <c r="E65" s="28">
        <v>0</v>
      </c>
      <c r="F65" s="39">
        <v>0</v>
      </c>
      <c r="G65" s="39">
        <v>0</v>
      </c>
      <c r="H65" s="41">
        <v>35044.66272</v>
      </c>
      <c r="I65" s="41">
        <v>11567.100280000001</v>
      </c>
      <c r="J65" s="41">
        <v>7825.8541466666702</v>
      </c>
      <c r="K65" s="36">
        <f t="shared" si="4"/>
        <v>47.806233840006712</v>
      </c>
      <c r="L65" s="28">
        <v>0</v>
      </c>
      <c r="M65" s="42">
        <v>231.41730999999999</v>
      </c>
      <c r="N65" s="42">
        <v>163.29051999999999</v>
      </c>
      <c r="O65" s="42">
        <f t="shared" si="5"/>
        <v>-41.721215659059695</v>
      </c>
      <c r="P65" s="28">
        <v>5</v>
      </c>
      <c r="Q65" s="28">
        <v>-5</v>
      </c>
      <c r="R65" s="219">
        <v>0</v>
      </c>
      <c r="S65" s="28">
        <v>0</v>
      </c>
      <c r="T65" s="39">
        <v>5</v>
      </c>
      <c r="U65" s="28">
        <v>10</v>
      </c>
      <c r="V65" s="40">
        <f t="shared" si="6"/>
        <v>118.333333333333</v>
      </c>
      <c r="W65" s="44">
        <f t="shared" si="7"/>
        <v>1.8489583333333282</v>
      </c>
      <c r="X65" s="39" t="s">
        <v>68</v>
      </c>
    </row>
    <row r="66" spans="1:24" s="1" customFormat="1" ht="55.5" customHeight="1" x14ac:dyDescent="0.3">
      <c r="A66" s="32">
        <v>46</v>
      </c>
      <c r="B66" s="33" t="s">
        <v>84</v>
      </c>
      <c r="C66" s="40">
        <v>128.333333333333</v>
      </c>
      <c r="D66" s="39">
        <v>0</v>
      </c>
      <c r="E66" s="28">
        <v>0</v>
      </c>
      <c r="F66" s="39">
        <v>0</v>
      </c>
      <c r="G66" s="39">
        <v>0</v>
      </c>
      <c r="H66" s="41">
        <v>31860.590179999999</v>
      </c>
      <c r="I66" s="41">
        <v>10313.92979</v>
      </c>
      <c r="J66" s="41">
        <v>7182.2201299999997</v>
      </c>
      <c r="K66" s="36">
        <f t="shared" si="4"/>
        <v>43.603643487880682</v>
      </c>
      <c r="L66" s="28">
        <v>0</v>
      </c>
      <c r="M66" s="42">
        <v>94.342690000000005</v>
      </c>
      <c r="N66" s="42">
        <v>43.741729999999997</v>
      </c>
      <c r="O66" s="42">
        <f t="shared" si="5"/>
        <v>-115.6812041956274</v>
      </c>
      <c r="P66" s="28">
        <v>5</v>
      </c>
      <c r="Q66" s="28">
        <v>0</v>
      </c>
      <c r="R66" s="219">
        <v>-5</v>
      </c>
      <c r="S66" s="28">
        <v>0</v>
      </c>
      <c r="T66" s="39">
        <v>5</v>
      </c>
      <c r="U66" s="28">
        <v>30</v>
      </c>
      <c r="V66" s="34">
        <f t="shared" si="6"/>
        <v>163.333333333333</v>
      </c>
      <c r="W66" s="44">
        <f t="shared" si="7"/>
        <v>2.5520833333333282</v>
      </c>
      <c r="X66" s="39" t="s">
        <v>36</v>
      </c>
    </row>
    <row r="67" spans="1:24" s="1" customFormat="1" ht="112.5" x14ac:dyDescent="0.3">
      <c r="A67" s="32">
        <v>47</v>
      </c>
      <c r="B67" s="33" t="s">
        <v>85</v>
      </c>
      <c r="C67" s="40">
        <v>125</v>
      </c>
      <c r="D67" s="39">
        <v>0</v>
      </c>
      <c r="E67" s="28">
        <v>0</v>
      </c>
      <c r="F67" s="39">
        <v>0</v>
      </c>
      <c r="G67" s="39">
        <v>0</v>
      </c>
      <c r="H67" s="41">
        <v>93817.147849999994</v>
      </c>
      <c r="I67" s="41">
        <v>32006.243210000001</v>
      </c>
      <c r="J67" s="41">
        <v>20603.634880000001</v>
      </c>
      <c r="K67" s="36">
        <f t="shared" si="4"/>
        <v>55.342702374659815</v>
      </c>
      <c r="L67" s="28">
        <v>0</v>
      </c>
      <c r="M67" s="42">
        <v>1580.70334</v>
      </c>
      <c r="N67" s="42">
        <v>1366.76189</v>
      </c>
      <c r="O67" s="42">
        <f t="shared" si="5"/>
        <v>-15.653161795431686</v>
      </c>
      <c r="P67" s="28">
        <v>5</v>
      </c>
      <c r="Q67" s="28">
        <v>0</v>
      </c>
      <c r="R67" s="219">
        <v>0</v>
      </c>
      <c r="S67" s="28">
        <v>0</v>
      </c>
      <c r="T67" s="39">
        <v>5</v>
      </c>
      <c r="U67" s="28">
        <v>30</v>
      </c>
      <c r="V67" s="34">
        <f t="shared" si="6"/>
        <v>165</v>
      </c>
      <c r="W67" s="44">
        <f t="shared" si="7"/>
        <v>2.578125</v>
      </c>
      <c r="X67" s="39" t="s">
        <v>36</v>
      </c>
    </row>
    <row r="68" spans="1:24" s="1" customFormat="1" ht="43.5" customHeight="1" x14ac:dyDescent="0.3">
      <c r="A68" s="32">
        <v>48</v>
      </c>
      <c r="B68" s="33" t="s">
        <v>86</v>
      </c>
      <c r="C68" s="40">
        <v>128.333333333333</v>
      </c>
      <c r="D68" s="39">
        <v>0</v>
      </c>
      <c r="E68" s="28">
        <v>0</v>
      </c>
      <c r="F68" s="39">
        <v>0</v>
      </c>
      <c r="G68" s="39">
        <v>0</v>
      </c>
      <c r="H68" s="41">
        <v>31982.502670000002</v>
      </c>
      <c r="I68" s="41">
        <v>10911.52846</v>
      </c>
      <c r="J68" s="41">
        <v>7023.6580700000004</v>
      </c>
      <c r="K68" s="36">
        <f t="shared" si="4"/>
        <v>55.353924568255628</v>
      </c>
      <c r="L68" s="28">
        <v>0</v>
      </c>
      <c r="M68" s="42">
        <v>47.21208</v>
      </c>
      <c r="N68" s="42">
        <v>33.886139999999997</v>
      </c>
      <c r="O68" s="42">
        <f t="shared" si="5"/>
        <v>-39.325635790916294</v>
      </c>
      <c r="P68" s="28">
        <v>5</v>
      </c>
      <c r="Q68" s="28">
        <v>0</v>
      </c>
      <c r="R68" s="219">
        <v>-5</v>
      </c>
      <c r="S68" s="28">
        <v>0</v>
      </c>
      <c r="T68" s="39">
        <v>5</v>
      </c>
      <c r="U68" s="28">
        <v>30</v>
      </c>
      <c r="V68" s="34">
        <f t="shared" si="6"/>
        <v>163.333333333333</v>
      </c>
      <c r="W68" s="44">
        <f t="shared" si="7"/>
        <v>2.5520833333333282</v>
      </c>
      <c r="X68" s="39" t="s">
        <v>36</v>
      </c>
    </row>
    <row r="69" spans="1:24" s="1" customFormat="1" ht="50.25" customHeight="1" x14ac:dyDescent="0.3">
      <c r="A69" s="32">
        <v>49</v>
      </c>
      <c r="B69" s="33" t="s">
        <v>87</v>
      </c>
      <c r="C69" s="40">
        <v>131.666666666667</v>
      </c>
      <c r="D69" s="39">
        <v>0</v>
      </c>
      <c r="E69" s="28">
        <v>0</v>
      </c>
      <c r="F69" s="39">
        <v>0</v>
      </c>
      <c r="G69" s="39">
        <v>0</v>
      </c>
      <c r="H69" s="41">
        <v>23350.665669999998</v>
      </c>
      <c r="I69" s="41">
        <v>7094.9448300000004</v>
      </c>
      <c r="J69" s="41">
        <v>5418.5736133333303</v>
      </c>
      <c r="K69" s="36">
        <f t="shared" si="4"/>
        <v>30.937500093044246</v>
      </c>
      <c r="L69" s="28">
        <v>0</v>
      </c>
      <c r="M69" s="42">
        <v>447.35811000000001</v>
      </c>
      <c r="N69" s="42">
        <v>346.47037999999998</v>
      </c>
      <c r="O69" s="42">
        <f t="shared" si="5"/>
        <v>-29.118717161334263</v>
      </c>
      <c r="P69" s="28">
        <v>5</v>
      </c>
      <c r="Q69" s="28">
        <v>0</v>
      </c>
      <c r="R69" s="219">
        <v>-5</v>
      </c>
      <c r="S69" s="28">
        <v>0</v>
      </c>
      <c r="T69" s="39">
        <v>5</v>
      </c>
      <c r="U69" s="28">
        <v>30</v>
      </c>
      <c r="V69" s="34">
        <f t="shared" si="6"/>
        <v>166.666666666667</v>
      </c>
      <c r="W69" s="44">
        <f t="shared" si="7"/>
        <v>2.6041666666666718</v>
      </c>
      <c r="X69" s="39" t="s">
        <v>36</v>
      </c>
    </row>
    <row r="70" spans="1:24" s="1" customFormat="1" ht="51.75" customHeight="1" x14ac:dyDescent="0.3">
      <c r="A70" s="32">
        <v>50</v>
      </c>
      <c r="B70" s="33" t="s">
        <v>88</v>
      </c>
      <c r="C70" s="40">
        <v>133.333333333333</v>
      </c>
      <c r="D70" s="39">
        <v>0</v>
      </c>
      <c r="E70" s="28">
        <v>0</v>
      </c>
      <c r="F70" s="39">
        <v>0</v>
      </c>
      <c r="G70" s="39">
        <v>0</v>
      </c>
      <c r="H70" s="41">
        <v>122032.26153</v>
      </c>
      <c r="I70" s="41">
        <v>43820.03153</v>
      </c>
      <c r="J70" s="41">
        <v>26070.743333333299</v>
      </c>
      <c r="K70" s="36">
        <f t="shared" si="4"/>
        <v>68.081250962925083</v>
      </c>
      <c r="L70" s="28">
        <v>0</v>
      </c>
      <c r="M70" s="42">
        <v>503.50367999999997</v>
      </c>
      <c r="N70" s="42">
        <v>499.28689000000003</v>
      </c>
      <c r="O70" s="42">
        <f t="shared" si="5"/>
        <v>-0.84456253197434161</v>
      </c>
      <c r="P70" s="28">
        <v>5</v>
      </c>
      <c r="Q70" s="28">
        <v>0</v>
      </c>
      <c r="R70" s="219">
        <v>5</v>
      </c>
      <c r="S70" s="28">
        <v>0</v>
      </c>
      <c r="T70" s="39">
        <v>5</v>
      </c>
      <c r="U70" s="28">
        <v>30</v>
      </c>
      <c r="V70" s="34">
        <f t="shared" si="6"/>
        <v>178.333333333333</v>
      </c>
      <c r="W70" s="38">
        <f t="shared" si="7"/>
        <v>2.7864583333333282</v>
      </c>
      <c r="X70" s="39" t="s">
        <v>38</v>
      </c>
    </row>
    <row r="71" spans="1:24" s="1" customFormat="1" ht="93.75" x14ac:dyDescent="0.3">
      <c r="A71" s="32">
        <v>51</v>
      </c>
      <c r="B71" s="33" t="s">
        <v>89</v>
      </c>
      <c r="C71" s="40">
        <v>128.333333333333</v>
      </c>
      <c r="D71" s="39">
        <v>0</v>
      </c>
      <c r="E71" s="28">
        <v>0</v>
      </c>
      <c r="F71" s="39">
        <v>0</v>
      </c>
      <c r="G71" s="39">
        <v>0</v>
      </c>
      <c r="H71" s="41">
        <v>108502.15066</v>
      </c>
      <c r="I71" s="41">
        <v>37752.45177</v>
      </c>
      <c r="J71" s="41">
        <v>23583.232963333299</v>
      </c>
      <c r="K71" s="36">
        <f t="shared" si="4"/>
        <v>60.081748879369911</v>
      </c>
      <c r="L71" s="28">
        <v>0</v>
      </c>
      <c r="M71" s="42">
        <v>883.21388000000002</v>
      </c>
      <c r="N71" s="42">
        <v>864.92863</v>
      </c>
      <c r="O71" s="42">
        <f t="shared" si="5"/>
        <v>-2.1140761637176952</v>
      </c>
      <c r="P71" s="28">
        <v>5</v>
      </c>
      <c r="Q71" s="28">
        <v>-10</v>
      </c>
      <c r="R71" s="219">
        <v>5</v>
      </c>
      <c r="S71" s="39">
        <v>10</v>
      </c>
      <c r="T71" s="39">
        <v>5</v>
      </c>
      <c r="U71" s="28">
        <v>30</v>
      </c>
      <c r="V71" s="34">
        <f t="shared" si="6"/>
        <v>153.333333333333</v>
      </c>
      <c r="W71" s="44">
        <f t="shared" si="7"/>
        <v>2.3958333333333282</v>
      </c>
      <c r="X71" s="39" t="s">
        <v>36</v>
      </c>
    </row>
    <row r="72" spans="1:24" s="1" customFormat="1" ht="48" customHeight="1" x14ac:dyDescent="0.3">
      <c r="A72" s="32">
        <v>52</v>
      </c>
      <c r="B72" s="33" t="s">
        <v>90</v>
      </c>
      <c r="C72" s="40">
        <v>123.333333333333</v>
      </c>
      <c r="D72" s="39">
        <v>0</v>
      </c>
      <c r="E72" s="28">
        <v>10</v>
      </c>
      <c r="F72" s="39">
        <v>20</v>
      </c>
      <c r="G72" s="39">
        <v>0</v>
      </c>
      <c r="H72" s="41">
        <v>434907.81312000001</v>
      </c>
      <c r="I72" s="41">
        <v>150325.80366000001</v>
      </c>
      <c r="J72" s="41">
        <v>94860.669819999996</v>
      </c>
      <c r="K72" s="36">
        <f t="shared" si="4"/>
        <v>58.470105624645285</v>
      </c>
      <c r="L72" s="28">
        <v>0</v>
      </c>
      <c r="M72" s="42">
        <v>5035.4257200000002</v>
      </c>
      <c r="N72" s="42">
        <v>6442.5519100000001</v>
      </c>
      <c r="O72" s="42">
        <f t="shared" si="5"/>
        <v>21.841130807434968</v>
      </c>
      <c r="P72" s="39">
        <v>0</v>
      </c>
      <c r="Q72" s="28">
        <v>-10</v>
      </c>
      <c r="R72" s="219">
        <v>5</v>
      </c>
      <c r="S72" s="39">
        <v>10</v>
      </c>
      <c r="T72" s="39">
        <v>5</v>
      </c>
      <c r="U72" s="28">
        <v>10</v>
      </c>
      <c r="V72" s="34">
        <f t="shared" si="6"/>
        <v>93.333333333333002</v>
      </c>
      <c r="W72" s="38">
        <f t="shared" si="7"/>
        <v>1.4583333333333282</v>
      </c>
      <c r="X72" s="28" t="s">
        <v>91</v>
      </c>
    </row>
    <row r="73" spans="1:24" s="1" customFormat="1" ht="37.5" x14ac:dyDescent="0.3">
      <c r="A73" s="32">
        <v>53</v>
      </c>
      <c r="B73" s="33" t="s">
        <v>92</v>
      </c>
      <c r="C73" s="40">
        <v>131.666666666667</v>
      </c>
      <c r="D73" s="39">
        <v>0</v>
      </c>
      <c r="E73" s="28">
        <v>0</v>
      </c>
      <c r="F73" s="39">
        <v>0</v>
      </c>
      <c r="G73" s="39">
        <v>0</v>
      </c>
      <c r="H73" s="41">
        <v>64199.228719999999</v>
      </c>
      <c r="I73" s="41">
        <v>20300.953170000001</v>
      </c>
      <c r="J73" s="41">
        <v>14632.7585166667</v>
      </c>
      <c r="K73" s="36">
        <f t="shared" si="4"/>
        <v>38.736337013128676</v>
      </c>
      <c r="L73" s="28">
        <v>0</v>
      </c>
      <c r="M73" s="42">
        <v>1578.2141200000001</v>
      </c>
      <c r="N73" s="42">
        <v>1698.19776</v>
      </c>
      <c r="O73" s="42">
        <f t="shared" si="5"/>
        <v>7.0653514464652174</v>
      </c>
      <c r="P73" s="39">
        <v>0</v>
      </c>
      <c r="Q73" s="28">
        <v>0</v>
      </c>
      <c r="R73" s="219">
        <v>5</v>
      </c>
      <c r="S73" s="28">
        <v>0</v>
      </c>
      <c r="T73" s="39">
        <v>5</v>
      </c>
      <c r="U73" s="28">
        <v>30</v>
      </c>
      <c r="V73" s="34">
        <f t="shared" si="6"/>
        <v>171.666666666667</v>
      </c>
      <c r="W73" s="38">
        <f t="shared" si="7"/>
        <v>2.6822916666666718</v>
      </c>
      <c r="X73" s="39" t="s">
        <v>38</v>
      </c>
    </row>
    <row r="74" spans="1:24" s="1" customFormat="1" ht="37.5" x14ac:dyDescent="0.3">
      <c r="A74" s="32">
        <v>54</v>
      </c>
      <c r="B74" s="43" t="s">
        <v>93</v>
      </c>
      <c r="C74" s="40">
        <v>125</v>
      </c>
      <c r="D74" s="39">
        <v>0</v>
      </c>
      <c r="E74" s="28">
        <v>0</v>
      </c>
      <c r="F74" s="39">
        <v>0</v>
      </c>
      <c r="G74" s="39">
        <v>0</v>
      </c>
      <c r="H74" s="41">
        <v>18787.397850000001</v>
      </c>
      <c r="I74" s="41">
        <v>6333.4199900000003</v>
      </c>
      <c r="J74" s="41">
        <v>4151.3259533333303</v>
      </c>
      <c r="K74" s="36">
        <f t="shared" si="4"/>
        <v>52.563784708703622</v>
      </c>
      <c r="L74" s="28">
        <v>0</v>
      </c>
      <c r="M74" s="42">
        <v>85.436819999999997</v>
      </c>
      <c r="N74" s="42">
        <v>85.436819999999997</v>
      </c>
      <c r="O74" s="42">
        <f t="shared" si="5"/>
        <v>0</v>
      </c>
      <c r="P74" s="28">
        <v>5</v>
      </c>
      <c r="Q74" s="28">
        <v>0</v>
      </c>
      <c r="R74" s="219">
        <v>0</v>
      </c>
      <c r="S74" s="39">
        <v>10</v>
      </c>
      <c r="T74" s="39">
        <v>5</v>
      </c>
      <c r="U74" s="28">
        <v>30</v>
      </c>
      <c r="V74" s="34">
        <f t="shared" si="6"/>
        <v>155</v>
      </c>
      <c r="W74" s="44">
        <f t="shared" si="7"/>
        <v>2.421875</v>
      </c>
      <c r="X74" s="39" t="s">
        <v>36</v>
      </c>
    </row>
    <row r="75" spans="1:24" ht="37.5" x14ac:dyDescent="0.3">
      <c r="A75" s="32">
        <v>55</v>
      </c>
      <c r="B75" s="33" t="s">
        <v>94</v>
      </c>
      <c r="C75" s="40">
        <v>115</v>
      </c>
      <c r="D75" s="39">
        <v>10</v>
      </c>
      <c r="E75" s="28">
        <v>0</v>
      </c>
      <c r="F75" s="39">
        <v>0</v>
      </c>
      <c r="G75" s="39">
        <v>0</v>
      </c>
      <c r="H75" s="41">
        <v>165661.78239000001</v>
      </c>
      <c r="I75" s="41">
        <v>41756.241900000001</v>
      </c>
      <c r="J75" s="41">
        <v>41301.846830000002</v>
      </c>
      <c r="K75" s="36">
        <f t="shared" si="4"/>
        <v>1.1001809964341458</v>
      </c>
      <c r="L75" s="39">
        <v>10</v>
      </c>
      <c r="M75" s="42">
        <v>14966.15941</v>
      </c>
      <c r="N75" s="42">
        <v>13601.263849999999</v>
      </c>
      <c r="O75" s="42">
        <f t="shared" si="5"/>
        <v>-10.035064204713601</v>
      </c>
      <c r="P75" s="28">
        <v>5</v>
      </c>
      <c r="Q75" s="28">
        <v>0</v>
      </c>
      <c r="R75" s="219">
        <v>5</v>
      </c>
      <c r="S75" s="28">
        <v>0</v>
      </c>
      <c r="T75" s="39">
        <v>0</v>
      </c>
      <c r="U75" s="28">
        <v>30</v>
      </c>
      <c r="V75" s="34">
        <f t="shared" si="6"/>
        <v>155</v>
      </c>
      <c r="W75" s="44">
        <f t="shared" si="7"/>
        <v>2.421875</v>
      </c>
      <c r="X75" s="39" t="s">
        <v>36</v>
      </c>
    </row>
    <row r="76" spans="1:24" ht="37.5" x14ac:dyDescent="0.3">
      <c r="A76" s="32">
        <v>56</v>
      </c>
      <c r="B76" s="43" t="s">
        <v>95</v>
      </c>
      <c r="C76" s="40">
        <v>111.666666666667</v>
      </c>
      <c r="D76" s="39">
        <v>0</v>
      </c>
      <c r="E76" s="28">
        <v>0</v>
      </c>
      <c r="F76" s="39">
        <v>0</v>
      </c>
      <c r="G76" s="39">
        <v>0</v>
      </c>
      <c r="H76" s="41">
        <v>29429.270680000001</v>
      </c>
      <c r="I76" s="41">
        <v>10174.89143</v>
      </c>
      <c r="J76" s="41">
        <v>6418.1264166666697</v>
      </c>
      <c r="K76" s="36">
        <f t="shared" si="4"/>
        <v>58.533671190672031</v>
      </c>
      <c r="L76" s="28">
        <v>0</v>
      </c>
      <c r="M76" s="42">
        <v>566.71569</v>
      </c>
      <c r="N76" s="42">
        <v>542.33277999999996</v>
      </c>
      <c r="O76" s="42">
        <f t="shared" si="5"/>
        <v>-4.4959314463713662</v>
      </c>
      <c r="P76" s="28">
        <v>5</v>
      </c>
      <c r="Q76" s="28">
        <v>0</v>
      </c>
      <c r="R76" s="219">
        <v>5</v>
      </c>
      <c r="S76" s="28">
        <v>0</v>
      </c>
      <c r="T76" s="39">
        <v>5</v>
      </c>
      <c r="U76" s="28">
        <v>0</v>
      </c>
      <c r="V76" s="34">
        <f t="shared" si="6"/>
        <v>126.666666666667</v>
      </c>
      <c r="W76" s="44">
        <f t="shared" si="7"/>
        <v>1.9791666666666718</v>
      </c>
      <c r="X76" s="39" t="s">
        <v>51</v>
      </c>
    </row>
    <row r="77" spans="1:24" ht="15.75" x14ac:dyDescent="0.25">
      <c r="A77" s="48"/>
      <c r="B77" s="49"/>
      <c r="C77" s="50"/>
      <c r="D77" s="50"/>
      <c r="E77" s="50"/>
      <c r="F77" s="50"/>
      <c r="G77" s="51"/>
      <c r="H77" s="52"/>
      <c r="I77" s="50"/>
      <c r="J77" s="52"/>
      <c r="K77" s="51"/>
      <c r="L77" s="51"/>
      <c r="M77" s="51"/>
      <c r="N77" s="51"/>
      <c r="O77" s="51"/>
      <c r="P77" s="51"/>
      <c r="Q77" s="51"/>
      <c r="R77" s="220"/>
      <c r="S77" s="53"/>
      <c r="T77" s="51"/>
      <c r="U77" s="51"/>
      <c r="V77" s="51"/>
      <c r="W77" s="54"/>
      <c r="X77" s="53"/>
    </row>
    <row r="78" spans="1:24" ht="20.25" customHeight="1" x14ac:dyDescent="0.25">
      <c r="A78" s="55"/>
      <c r="B78" s="55"/>
      <c r="C78" s="55"/>
      <c r="D78" s="55"/>
      <c r="E78" s="55"/>
      <c r="F78" s="55"/>
      <c r="G78" s="56"/>
      <c r="H78" s="57"/>
      <c r="I78" s="55"/>
      <c r="J78" s="57"/>
      <c r="K78" s="55"/>
      <c r="L78" s="55"/>
      <c r="M78" s="55"/>
      <c r="N78" s="55"/>
      <c r="O78" s="55"/>
      <c r="P78" s="55"/>
      <c r="Q78" s="55"/>
      <c r="R78" s="221"/>
      <c r="S78" s="58"/>
      <c r="T78" s="55"/>
      <c r="U78" s="55"/>
      <c r="V78" s="56"/>
      <c r="W78" s="59"/>
      <c r="X78" s="56"/>
    </row>
    <row r="79" spans="1:24" ht="18.75" x14ac:dyDescent="0.3">
      <c r="A79" s="9"/>
      <c r="B79" s="60"/>
      <c r="C79" s="60"/>
      <c r="D79" s="60"/>
      <c r="E79" s="60"/>
      <c r="F79" s="61"/>
      <c r="G79" s="62"/>
      <c r="H79" s="63"/>
      <c r="I79" s="61"/>
      <c r="J79" s="64"/>
      <c r="K79" s="9"/>
      <c r="L79" s="9"/>
      <c r="M79" s="9"/>
      <c r="N79" s="9"/>
      <c r="O79" s="9"/>
      <c r="P79" s="9"/>
      <c r="Q79" s="9"/>
      <c r="R79" s="222"/>
      <c r="S79" s="9"/>
      <c r="T79" s="9"/>
      <c r="U79" s="9"/>
      <c r="V79" s="65"/>
      <c r="W79" s="66"/>
      <c r="X79" s="65"/>
    </row>
    <row r="80" spans="1:24" ht="48" customHeight="1" x14ac:dyDescent="0.65">
      <c r="A80" s="9"/>
      <c r="B80" s="67" t="s">
        <v>96</v>
      </c>
      <c r="C80" s="68"/>
      <c r="D80" s="69"/>
      <c r="E80" s="69"/>
      <c r="F80" s="69"/>
      <c r="G80" s="70"/>
      <c r="H80" s="230" t="s">
        <v>660</v>
      </c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60"/>
      <c r="U80" s="60"/>
      <c r="V80" s="65"/>
      <c r="W80" s="66"/>
      <c r="X80" s="65"/>
    </row>
    <row r="81" spans="2:18" ht="60.75" customHeight="1" x14ac:dyDescent="0.65">
      <c r="B81" s="67" t="s">
        <v>97</v>
      </c>
      <c r="C81" s="71"/>
      <c r="D81" s="231"/>
      <c r="E81" s="231"/>
      <c r="F81" s="71"/>
      <c r="G81" s="72"/>
      <c r="H81" s="73"/>
      <c r="I81" s="74"/>
      <c r="J81" s="75"/>
      <c r="L81" s="76" t="s">
        <v>6</v>
      </c>
      <c r="M81" s="76"/>
      <c r="N81" s="76"/>
      <c r="O81" s="76"/>
      <c r="P81" s="76"/>
      <c r="Q81" s="76"/>
      <c r="R81" s="223"/>
    </row>
    <row r="82" spans="2:18" ht="21" customHeight="1" x14ac:dyDescent="0.5">
      <c r="B82" s="77"/>
      <c r="C82" s="77"/>
      <c r="D82" s="77"/>
      <c r="E82" s="77"/>
      <c r="F82" s="77"/>
      <c r="G82" s="78"/>
      <c r="H82" s="79"/>
      <c r="I82" s="78"/>
      <c r="J82" s="79"/>
      <c r="K82" s="80"/>
      <c r="L82" s="77"/>
      <c r="M82" s="77"/>
      <c r="N82" s="77"/>
    </row>
    <row r="83" spans="2:18" x14ac:dyDescent="0.25">
      <c r="H83" s="75"/>
      <c r="I83" s="81"/>
      <c r="J83" s="82"/>
      <c r="K83" s="81"/>
    </row>
    <row r="84" spans="2:18" x14ac:dyDescent="0.25">
      <c r="H84" s="75"/>
      <c r="I84" s="81"/>
      <c r="J84" s="82"/>
      <c r="K84" s="81"/>
    </row>
    <row r="85" spans="2:18" x14ac:dyDescent="0.25">
      <c r="I85" s="83"/>
      <c r="J85" s="84"/>
      <c r="K85" s="83"/>
      <c r="L85" s="83"/>
    </row>
  </sheetData>
  <autoFilter ref="A18:X76"/>
  <mergeCells count="19">
    <mergeCell ref="H80:S80"/>
    <mergeCell ref="D81:E81"/>
    <mergeCell ref="Q13:X13"/>
    <mergeCell ref="A15:X15"/>
    <mergeCell ref="A16:X16"/>
    <mergeCell ref="A18:A19"/>
    <mergeCell ref="B18:B19"/>
    <mergeCell ref="W18:W19"/>
    <mergeCell ref="X18:X19"/>
    <mergeCell ref="O2:X2"/>
    <mergeCell ref="O3:X3"/>
    <mergeCell ref="Q4:X4"/>
    <mergeCell ref="B6:G12"/>
    <mergeCell ref="V6:X6"/>
    <mergeCell ref="V7:X7"/>
    <mergeCell ref="V8:X8"/>
    <mergeCell ref="S9:X9"/>
    <mergeCell ref="Q10:X10"/>
    <mergeCell ref="T12:X12"/>
  </mergeCells>
  <printOptions horizontalCentered="1"/>
  <pageMargins left="0.51180555555555596" right="0.31527777777777799" top="0.55138888888888904" bottom="0.55138888888888904" header="0" footer="0.511811023622047"/>
  <pageSetup paperSize="9" scale="32" firstPageNumber="6" fitToHeight="0" orientation="landscape" useFirstPageNumber="1" verticalDpi="300" r:id="rId1"/>
  <headerFooter differentOddEven="1" differentFirst="1">
    <firstHeader>&amp;C&amp;"Times New Roman,Обычный"&amp;32</firstHeader>
  </headerFooter>
  <rowBreaks count="2" manualBreakCount="2">
    <brk id="23" max="16383" man="1"/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</sheetPr>
  <dimension ref="A1:M203"/>
  <sheetViews>
    <sheetView topLeftCell="A56" zoomScaleNormal="100" workbookViewId="0">
      <selection activeCell="F65" sqref="F65"/>
    </sheetView>
  </sheetViews>
  <sheetFormatPr defaultColWidth="9.140625" defaultRowHeight="15" x14ac:dyDescent="0.25"/>
  <cols>
    <col min="1" max="1" width="15.42578125" style="1" customWidth="1"/>
    <col min="2" max="2" width="41.140625" style="1" customWidth="1"/>
    <col min="3" max="3" width="20.140625" style="1" customWidth="1"/>
    <col min="4" max="4" width="67.7109375" style="1" hidden="1" customWidth="1"/>
    <col min="5" max="5" width="19.28515625" style="1" customWidth="1"/>
    <col min="6" max="6" width="16" style="190" customWidth="1"/>
    <col min="7" max="7" width="17.85546875" style="1" customWidth="1"/>
    <col min="8" max="8" width="18.140625" style="1" customWidth="1"/>
    <col min="9" max="9" width="15.28515625" style="191" customWidth="1"/>
    <col min="10" max="10" width="16.140625" style="192" customWidth="1"/>
  </cols>
  <sheetData>
    <row r="1" spans="1:13" ht="18.75" customHeight="1" x14ac:dyDescent="0.25">
      <c r="A1" s="241" t="s">
        <v>116</v>
      </c>
      <c r="B1" s="241"/>
      <c r="C1" s="241"/>
      <c r="F1" s="1"/>
      <c r="J1" s="193"/>
    </row>
    <row r="2" spans="1:13" ht="15.75" customHeight="1" x14ac:dyDescent="0.25">
      <c r="A2" s="242" t="s">
        <v>117</v>
      </c>
      <c r="B2" s="242"/>
      <c r="C2" s="111"/>
      <c r="D2" s="112" t="s">
        <v>649</v>
      </c>
      <c r="F2" s="1"/>
      <c r="J2" s="193"/>
    </row>
    <row r="3" spans="1:13" ht="45" customHeight="1" x14ac:dyDescent="0.25">
      <c r="A3" s="242" t="s">
        <v>119</v>
      </c>
      <c r="B3" s="242"/>
      <c r="C3" s="111"/>
      <c r="D3" s="112" t="s">
        <v>650</v>
      </c>
      <c r="F3" s="1"/>
      <c r="J3" s="193"/>
    </row>
    <row r="4" spans="1:13" ht="15.75" customHeight="1" x14ac:dyDescent="0.25">
      <c r="A4" s="242" t="s">
        <v>121</v>
      </c>
      <c r="B4" s="242"/>
      <c r="C4" s="111"/>
      <c r="D4" s="112" t="s">
        <v>651</v>
      </c>
      <c r="F4" s="1"/>
      <c r="J4" s="193"/>
    </row>
    <row r="5" spans="1:13" ht="15.75" customHeight="1" x14ac:dyDescent="0.25">
      <c r="A5" s="242" t="s">
        <v>123</v>
      </c>
      <c r="B5" s="242"/>
      <c r="C5" s="111"/>
      <c r="D5" s="112" t="s">
        <v>652</v>
      </c>
      <c r="F5" s="1"/>
      <c r="J5" s="193"/>
    </row>
    <row r="6" spans="1:13" ht="15.75" customHeight="1" x14ac:dyDescent="0.25">
      <c r="A6" s="253"/>
      <c r="B6" s="253"/>
      <c r="C6" s="253"/>
      <c r="F6" s="1"/>
      <c r="J6" s="193"/>
    </row>
    <row r="7" spans="1:13" ht="33" customHeight="1" x14ac:dyDescent="0.25">
      <c r="F7" s="1"/>
      <c r="J7" s="193"/>
    </row>
    <row r="8" spans="1:13" x14ac:dyDescent="0.25">
      <c r="F8" s="1"/>
      <c r="J8" s="193"/>
    </row>
    <row r="9" spans="1:13" ht="31.5" x14ac:dyDescent="0.25">
      <c r="A9" s="194" t="s">
        <v>125</v>
      </c>
      <c r="B9" s="195" t="s">
        <v>126</v>
      </c>
      <c r="C9" s="195" t="s">
        <v>653</v>
      </c>
      <c r="E9" s="196" t="s">
        <v>654</v>
      </c>
      <c r="F9" s="197" t="s">
        <v>655</v>
      </c>
      <c r="G9" s="198" t="s">
        <v>656</v>
      </c>
      <c r="H9" s="198" t="s">
        <v>657</v>
      </c>
      <c r="I9" s="199" t="s">
        <v>658</v>
      </c>
      <c r="J9" s="200" t="s">
        <v>659</v>
      </c>
      <c r="K9" s="201" t="s">
        <v>647</v>
      </c>
    </row>
    <row r="10" spans="1:13" ht="47.25" x14ac:dyDescent="0.25">
      <c r="A10" s="116" t="s">
        <v>220</v>
      </c>
      <c r="B10" s="187" t="s">
        <v>464</v>
      </c>
      <c r="C10" s="188">
        <v>170000</v>
      </c>
      <c r="E10" s="186">
        <v>2575.29</v>
      </c>
      <c r="F10" s="202">
        <f t="shared" ref="F10:F41" si="0">C10+E10</f>
        <v>172575.29</v>
      </c>
      <c r="G10" s="186">
        <v>255000</v>
      </c>
      <c r="H10" s="186">
        <v>38119.919999999998</v>
      </c>
      <c r="I10" s="202">
        <f t="shared" ref="I10:I41" si="1">G10+H10</f>
        <v>293119.92</v>
      </c>
      <c r="J10" s="203">
        <f>(I10-F10)/F10</f>
        <v>0.69850457733549209</v>
      </c>
      <c r="K10" s="204">
        <v>0</v>
      </c>
      <c r="M10">
        <f>SUM(I10/F10)/100</f>
        <v>1.6985045773354922E-2</v>
      </c>
    </row>
    <row r="11" spans="1:13" ht="31.5" hidden="1" x14ac:dyDescent="0.25">
      <c r="A11" s="116" t="s">
        <v>262</v>
      </c>
      <c r="B11" s="187" t="s">
        <v>468</v>
      </c>
      <c r="C11" s="188">
        <v>30000</v>
      </c>
      <c r="E11" s="186"/>
      <c r="F11" s="202">
        <f t="shared" si="0"/>
        <v>30000</v>
      </c>
      <c r="G11" s="186">
        <v>1000</v>
      </c>
      <c r="H11" s="186"/>
      <c r="I11" s="202">
        <f t="shared" si="1"/>
        <v>1000</v>
      </c>
      <c r="J11" s="209">
        <f>(I11-F11)/F11</f>
        <v>-0.96666666666666667</v>
      </c>
      <c r="K11" s="210">
        <v>10</v>
      </c>
      <c r="M11">
        <f t="shared" ref="M11:M65" si="2">SUM(I11/F11)/100</f>
        <v>3.3333333333333332E-4</v>
      </c>
    </row>
    <row r="12" spans="1:13" ht="63" x14ac:dyDescent="0.25">
      <c r="A12" s="116" t="s">
        <v>139</v>
      </c>
      <c r="B12" s="187" t="s">
        <v>471</v>
      </c>
      <c r="C12" s="188">
        <v>28500</v>
      </c>
      <c r="E12" s="186"/>
      <c r="F12" s="202">
        <f t="shared" si="0"/>
        <v>28500</v>
      </c>
      <c r="G12" s="186">
        <v>43440.67</v>
      </c>
      <c r="H12" s="186"/>
      <c r="I12" s="202">
        <f t="shared" si="1"/>
        <v>43440.67</v>
      </c>
      <c r="J12" s="203">
        <f>(I12-F12)/F12</f>
        <v>0.52423403508771926</v>
      </c>
      <c r="K12" s="204">
        <v>0</v>
      </c>
      <c r="M12">
        <f t="shared" si="2"/>
        <v>1.5242340350877192E-2</v>
      </c>
    </row>
    <row r="13" spans="1:13" ht="31.5" hidden="1" x14ac:dyDescent="0.25">
      <c r="A13" s="116" t="s">
        <v>265</v>
      </c>
      <c r="B13" s="208" t="s">
        <v>474</v>
      </c>
      <c r="C13" s="188"/>
      <c r="E13" s="186"/>
      <c r="F13" s="207">
        <f t="shared" si="0"/>
        <v>0</v>
      </c>
      <c r="G13" s="186"/>
      <c r="H13" s="186"/>
      <c r="I13" s="202">
        <f t="shared" si="1"/>
        <v>0</v>
      </c>
      <c r="J13" s="209">
        <v>1</v>
      </c>
      <c r="K13" s="210">
        <v>10</v>
      </c>
      <c r="M13">
        <v>1</v>
      </c>
    </row>
    <row r="14" spans="1:13" ht="31.5" x14ac:dyDescent="0.25">
      <c r="A14" s="116" t="s">
        <v>175</v>
      </c>
      <c r="B14" s="187" t="s">
        <v>477</v>
      </c>
      <c r="C14" s="188">
        <v>470000</v>
      </c>
      <c r="E14" s="186"/>
      <c r="F14" s="202">
        <f t="shared" si="0"/>
        <v>470000</v>
      </c>
      <c r="G14" s="186">
        <v>60000</v>
      </c>
      <c r="H14" s="186"/>
      <c r="I14" s="202">
        <f t="shared" si="1"/>
        <v>60000</v>
      </c>
      <c r="J14" s="203">
        <f t="shared" ref="J14:J19" si="3">(I14-F14)/F14</f>
        <v>-0.87234042553191493</v>
      </c>
      <c r="K14" s="204">
        <v>5</v>
      </c>
      <c r="M14">
        <f t="shared" si="2"/>
        <v>1.276595744680851E-3</v>
      </c>
    </row>
    <row r="15" spans="1:13" ht="31.5" x14ac:dyDescent="0.25">
      <c r="A15" s="116" t="s">
        <v>289</v>
      </c>
      <c r="B15" s="187" t="s">
        <v>480</v>
      </c>
      <c r="C15" s="188"/>
      <c r="E15" s="186">
        <v>1527.96</v>
      </c>
      <c r="F15" s="202">
        <f t="shared" si="0"/>
        <v>1527.96</v>
      </c>
      <c r="G15" s="186"/>
      <c r="H15" s="186">
        <v>14282.64</v>
      </c>
      <c r="I15" s="202">
        <f t="shared" si="1"/>
        <v>14282.64</v>
      </c>
      <c r="J15" s="203">
        <f t="shared" si="3"/>
        <v>8.3475221864446709</v>
      </c>
      <c r="K15" s="204">
        <v>0</v>
      </c>
      <c r="M15">
        <f t="shared" si="2"/>
        <v>9.3475221864446706E-2</v>
      </c>
    </row>
    <row r="16" spans="1:13" ht="47.25" hidden="1" x14ac:dyDescent="0.25">
      <c r="A16" s="116" t="s">
        <v>178</v>
      </c>
      <c r="B16" s="187" t="s">
        <v>483</v>
      </c>
      <c r="C16" s="188">
        <v>4000</v>
      </c>
      <c r="E16" s="186"/>
      <c r="F16" s="202">
        <f t="shared" si="0"/>
        <v>4000</v>
      </c>
      <c r="G16" s="186">
        <v>208800</v>
      </c>
      <c r="H16" s="186"/>
      <c r="I16" s="202">
        <f t="shared" si="1"/>
        <v>208800</v>
      </c>
      <c r="J16" s="203">
        <f t="shared" si="3"/>
        <v>51.2</v>
      </c>
      <c r="K16" s="210">
        <v>-5</v>
      </c>
      <c r="M16">
        <f t="shared" si="2"/>
        <v>0.52200000000000002</v>
      </c>
    </row>
    <row r="17" spans="1:13" ht="31.5" hidden="1" x14ac:dyDescent="0.25">
      <c r="A17" s="116" t="s">
        <v>214</v>
      </c>
      <c r="B17" s="208" t="s">
        <v>486</v>
      </c>
      <c r="C17" s="188">
        <v>34000</v>
      </c>
      <c r="E17" s="186">
        <v>7671.6</v>
      </c>
      <c r="F17" s="202">
        <f t="shared" si="0"/>
        <v>41671.599999999999</v>
      </c>
      <c r="G17" s="186"/>
      <c r="H17" s="186"/>
      <c r="I17" s="202">
        <f t="shared" si="1"/>
        <v>0</v>
      </c>
      <c r="J17" s="209">
        <v>1</v>
      </c>
      <c r="K17" s="210">
        <v>10</v>
      </c>
      <c r="M17">
        <f t="shared" si="2"/>
        <v>0</v>
      </c>
    </row>
    <row r="18" spans="1:13" ht="31.5" x14ac:dyDescent="0.25">
      <c r="A18" s="116" t="s">
        <v>250</v>
      </c>
      <c r="B18" s="187" t="s">
        <v>489</v>
      </c>
      <c r="C18" s="188">
        <v>107700</v>
      </c>
      <c r="E18" s="186"/>
      <c r="F18" s="202">
        <f t="shared" si="0"/>
        <v>107700</v>
      </c>
      <c r="G18" s="186">
        <v>98588.66</v>
      </c>
      <c r="H18" s="186"/>
      <c r="I18" s="202">
        <f t="shared" si="1"/>
        <v>98588.66</v>
      </c>
      <c r="J18" s="203">
        <f t="shared" si="3"/>
        <v>-8.4599257195914546E-2</v>
      </c>
      <c r="K18" s="204">
        <v>5</v>
      </c>
      <c r="M18">
        <f t="shared" si="2"/>
        <v>9.154007428040855E-3</v>
      </c>
    </row>
    <row r="19" spans="1:13" ht="47.25" x14ac:dyDescent="0.25">
      <c r="A19" s="116" t="s">
        <v>292</v>
      </c>
      <c r="B19" s="187" t="s">
        <v>492</v>
      </c>
      <c r="C19" s="188">
        <v>174000</v>
      </c>
      <c r="E19" s="186"/>
      <c r="F19" s="202">
        <f t="shared" si="0"/>
        <v>174000</v>
      </c>
      <c r="G19" s="186">
        <v>100000</v>
      </c>
      <c r="H19" s="186"/>
      <c r="I19" s="202">
        <f t="shared" si="1"/>
        <v>100000</v>
      </c>
      <c r="J19" s="203">
        <f t="shared" si="3"/>
        <v>-0.42528735632183906</v>
      </c>
      <c r="K19" s="204">
        <v>5</v>
      </c>
      <c r="M19">
        <f t="shared" si="2"/>
        <v>5.7471264367816091E-3</v>
      </c>
    </row>
    <row r="20" spans="1:13" ht="31.5" x14ac:dyDescent="0.25">
      <c r="A20" s="116" t="s">
        <v>172</v>
      </c>
      <c r="B20" s="187" t="s">
        <v>495</v>
      </c>
      <c r="C20" s="188">
        <v>60000</v>
      </c>
      <c r="E20" s="186"/>
      <c r="F20" s="202">
        <f t="shared" si="0"/>
        <v>60000</v>
      </c>
      <c r="G20" s="186">
        <v>60000</v>
      </c>
      <c r="H20" s="186"/>
      <c r="I20" s="202">
        <f t="shared" si="1"/>
        <v>60000</v>
      </c>
      <c r="J20" s="203">
        <v>0</v>
      </c>
      <c r="K20" s="204">
        <v>0</v>
      </c>
      <c r="M20">
        <f t="shared" si="2"/>
        <v>0.01</v>
      </c>
    </row>
    <row r="21" spans="1:13" ht="31.5" x14ac:dyDescent="0.25">
      <c r="A21" s="116" t="s">
        <v>295</v>
      </c>
      <c r="B21" s="187" t="s">
        <v>498</v>
      </c>
      <c r="C21" s="188">
        <v>554514.89</v>
      </c>
      <c r="E21" s="186">
        <v>1069.82</v>
      </c>
      <c r="F21" s="202">
        <f t="shared" si="0"/>
        <v>555584.71</v>
      </c>
      <c r="G21" s="186">
        <v>174354.89</v>
      </c>
      <c r="H21" s="186"/>
      <c r="I21" s="202">
        <f t="shared" si="1"/>
        <v>174354.89</v>
      </c>
      <c r="J21" s="203">
        <f t="shared" ref="J21:J30" si="4">(I21-F21)/F21</f>
        <v>-0.6861776667684033</v>
      </c>
      <c r="K21" s="204">
        <v>5</v>
      </c>
      <c r="M21">
        <f t="shared" si="2"/>
        <v>3.1382233323159672E-3</v>
      </c>
    </row>
    <row r="22" spans="1:13" ht="31.5" x14ac:dyDescent="0.25">
      <c r="A22" s="116" t="s">
        <v>136</v>
      </c>
      <c r="B22" s="187" t="s">
        <v>501</v>
      </c>
      <c r="C22" s="188"/>
      <c r="E22" s="186">
        <v>1803.73</v>
      </c>
      <c r="F22" s="202">
        <f t="shared" si="0"/>
        <v>1803.73</v>
      </c>
      <c r="G22" s="186">
        <v>1700</v>
      </c>
      <c r="H22" s="186"/>
      <c r="I22" s="202">
        <f t="shared" si="1"/>
        <v>1700</v>
      </c>
      <c r="J22" s="203">
        <f t="shared" si="4"/>
        <v>-5.7508607164043407E-2</v>
      </c>
      <c r="K22" s="204">
        <v>5</v>
      </c>
      <c r="M22">
        <f t="shared" si="2"/>
        <v>9.4249139283595663E-3</v>
      </c>
    </row>
    <row r="23" spans="1:13" ht="31.5" x14ac:dyDescent="0.25">
      <c r="A23" s="116" t="s">
        <v>301</v>
      </c>
      <c r="B23" s="187" t="s">
        <v>504</v>
      </c>
      <c r="C23" s="188">
        <v>4000</v>
      </c>
      <c r="E23" s="186"/>
      <c r="F23" s="202">
        <f t="shared" si="0"/>
        <v>4000</v>
      </c>
      <c r="G23" s="186">
        <v>235500</v>
      </c>
      <c r="H23" s="186"/>
      <c r="I23" s="202">
        <f t="shared" si="1"/>
        <v>235500</v>
      </c>
      <c r="J23" s="203">
        <f t="shared" si="4"/>
        <v>57.875</v>
      </c>
      <c r="K23" s="204">
        <v>0</v>
      </c>
      <c r="M23">
        <f t="shared" si="2"/>
        <v>0.58875</v>
      </c>
    </row>
    <row r="24" spans="1:13" ht="31.5" hidden="1" x14ac:dyDescent="0.25">
      <c r="A24" s="116" t="s">
        <v>232</v>
      </c>
      <c r="B24" s="187" t="s">
        <v>508</v>
      </c>
      <c r="C24" s="188">
        <v>401500</v>
      </c>
      <c r="E24" s="186">
        <v>13295.6</v>
      </c>
      <c r="F24" s="202">
        <f t="shared" si="0"/>
        <v>414795.6</v>
      </c>
      <c r="G24" s="186">
        <v>6400</v>
      </c>
      <c r="H24" s="186">
        <v>16897.77</v>
      </c>
      <c r="I24" s="202">
        <f t="shared" si="1"/>
        <v>23297.77</v>
      </c>
      <c r="J24" s="209">
        <f t="shared" si="4"/>
        <v>-0.9438331313061179</v>
      </c>
      <c r="K24" s="210">
        <v>10</v>
      </c>
      <c r="M24">
        <f t="shared" si="2"/>
        <v>5.6166868693882004E-4</v>
      </c>
    </row>
    <row r="25" spans="1:13" ht="31.5" x14ac:dyDescent="0.25">
      <c r="A25" s="116" t="s">
        <v>181</v>
      </c>
      <c r="B25" s="187" t="s">
        <v>648</v>
      </c>
      <c r="C25" s="188">
        <v>13000</v>
      </c>
      <c r="E25" s="186"/>
      <c r="F25" s="202">
        <f t="shared" si="0"/>
        <v>13000</v>
      </c>
      <c r="G25" s="186">
        <v>4285.8100000000004</v>
      </c>
      <c r="H25" s="186">
        <v>370.94</v>
      </c>
      <c r="I25" s="202">
        <f t="shared" si="1"/>
        <v>4656.75</v>
      </c>
      <c r="J25" s="203">
        <f t="shared" si="4"/>
        <v>-0.64178846153846159</v>
      </c>
      <c r="K25" s="204">
        <v>5</v>
      </c>
      <c r="M25">
        <f t="shared" si="2"/>
        <v>3.5821153846153845E-3</v>
      </c>
    </row>
    <row r="26" spans="1:13" ht="31.5" hidden="1" x14ac:dyDescent="0.25">
      <c r="A26" s="116" t="s">
        <v>277</v>
      </c>
      <c r="B26" s="187" t="s">
        <v>514</v>
      </c>
      <c r="C26" s="188">
        <v>334000</v>
      </c>
      <c r="E26" s="186"/>
      <c r="F26" s="202">
        <f t="shared" si="0"/>
        <v>334000</v>
      </c>
      <c r="G26" s="186">
        <v>4000</v>
      </c>
      <c r="H26" s="186"/>
      <c r="I26" s="202">
        <f t="shared" si="1"/>
        <v>4000</v>
      </c>
      <c r="J26" s="209">
        <f t="shared" si="4"/>
        <v>-0.9880239520958084</v>
      </c>
      <c r="K26" s="210">
        <v>10</v>
      </c>
      <c r="M26">
        <f t="shared" si="2"/>
        <v>1.1976047904191618E-4</v>
      </c>
    </row>
    <row r="27" spans="1:13" ht="31.5" hidden="1" x14ac:dyDescent="0.25">
      <c r="A27" s="116" t="s">
        <v>283</v>
      </c>
      <c r="B27" s="208" t="s">
        <v>518</v>
      </c>
      <c r="C27" s="188">
        <v>7000</v>
      </c>
      <c r="E27" s="186"/>
      <c r="F27" s="202">
        <f t="shared" si="0"/>
        <v>7000</v>
      </c>
      <c r="G27" s="186"/>
      <c r="H27" s="186"/>
      <c r="I27" s="202">
        <f t="shared" si="1"/>
        <v>0</v>
      </c>
      <c r="J27" s="209">
        <v>1</v>
      </c>
      <c r="K27" s="210">
        <v>10</v>
      </c>
      <c r="M27">
        <f t="shared" si="2"/>
        <v>0</v>
      </c>
    </row>
    <row r="28" spans="1:13" ht="31.5" hidden="1" x14ac:dyDescent="0.25">
      <c r="A28" s="116" t="s">
        <v>322</v>
      </c>
      <c r="B28" s="208" t="s">
        <v>521</v>
      </c>
      <c r="C28" s="188">
        <v>97479.63</v>
      </c>
      <c r="E28" s="186"/>
      <c r="F28" s="202">
        <f t="shared" si="0"/>
        <v>97479.63</v>
      </c>
      <c r="G28" s="186"/>
      <c r="H28" s="186"/>
      <c r="I28" s="202">
        <f t="shared" si="1"/>
        <v>0</v>
      </c>
      <c r="J28" s="209">
        <v>1</v>
      </c>
      <c r="K28" s="210">
        <v>10</v>
      </c>
      <c r="M28">
        <f t="shared" si="2"/>
        <v>0</v>
      </c>
    </row>
    <row r="29" spans="1:13" ht="31.5" x14ac:dyDescent="0.25">
      <c r="A29" s="116" t="s">
        <v>187</v>
      </c>
      <c r="B29" s="187" t="s">
        <v>524</v>
      </c>
      <c r="C29" s="188"/>
      <c r="E29" s="186">
        <v>3590.58</v>
      </c>
      <c r="F29" s="202">
        <f t="shared" si="0"/>
        <v>3590.58</v>
      </c>
      <c r="G29" s="186">
        <v>58822.07</v>
      </c>
      <c r="H29" s="186">
        <v>138.72999999999999</v>
      </c>
      <c r="I29" s="202">
        <f t="shared" si="1"/>
        <v>58960.800000000003</v>
      </c>
      <c r="J29" s="203">
        <f t="shared" si="4"/>
        <v>15.420968200123658</v>
      </c>
      <c r="K29" s="204">
        <v>0</v>
      </c>
      <c r="M29">
        <f t="shared" si="2"/>
        <v>0.16420968200123656</v>
      </c>
    </row>
    <row r="30" spans="1:13" ht="63" x14ac:dyDescent="0.25">
      <c r="A30" s="116" t="s">
        <v>163</v>
      </c>
      <c r="B30" s="187" t="s">
        <v>527</v>
      </c>
      <c r="C30" s="188">
        <v>20158.32</v>
      </c>
      <c r="E30" s="186"/>
      <c r="F30" s="202">
        <f t="shared" si="0"/>
        <v>20158.32</v>
      </c>
      <c r="G30" s="186">
        <v>95792.22</v>
      </c>
      <c r="H30" s="186"/>
      <c r="I30" s="202">
        <f t="shared" si="1"/>
        <v>95792.22</v>
      </c>
      <c r="J30" s="203">
        <f t="shared" si="4"/>
        <v>3.7519942138035312</v>
      </c>
      <c r="K30" s="204">
        <v>0</v>
      </c>
      <c r="M30">
        <f t="shared" si="2"/>
        <v>4.7519942138035315E-2</v>
      </c>
    </row>
    <row r="31" spans="1:13" ht="31.5" hidden="1" x14ac:dyDescent="0.25">
      <c r="A31" s="116" t="s">
        <v>307</v>
      </c>
      <c r="B31" s="208" t="s">
        <v>531</v>
      </c>
      <c r="C31" s="188"/>
      <c r="E31" s="186"/>
      <c r="F31" s="207">
        <f t="shared" si="0"/>
        <v>0</v>
      </c>
      <c r="G31" s="186">
        <v>8000</v>
      </c>
      <c r="H31" s="186"/>
      <c r="I31" s="202">
        <f t="shared" si="1"/>
        <v>8000</v>
      </c>
      <c r="J31" s="203">
        <v>0</v>
      </c>
      <c r="K31" s="210">
        <v>-5</v>
      </c>
      <c r="M31" t="e">
        <f t="shared" si="2"/>
        <v>#DIV/0!</v>
      </c>
    </row>
    <row r="32" spans="1:13" ht="31.5" x14ac:dyDescent="0.25">
      <c r="A32" s="116" t="s">
        <v>256</v>
      </c>
      <c r="B32" s="187" t="s">
        <v>534</v>
      </c>
      <c r="C32" s="188">
        <v>278881.15999999997</v>
      </c>
      <c r="E32" s="186"/>
      <c r="F32" s="202">
        <f t="shared" si="0"/>
        <v>278881.15999999997</v>
      </c>
      <c r="G32" s="186">
        <v>260328.76</v>
      </c>
      <c r="H32" s="186"/>
      <c r="I32" s="202">
        <f t="shared" si="1"/>
        <v>260328.76</v>
      </c>
      <c r="J32" s="203">
        <f t="shared" ref="J32:J65" si="5">(I32-F32)/F32</f>
        <v>-6.6524393401117404E-2</v>
      </c>
      <c r="K32" s="204">
        <v>5</v>
      </c>
      <c r="M32">
        <f t="shared" si="2"/>
        <v>9.3347560659888269E-3</v>
      </c>
    </row>
    <row r="33" spans="1:13" ht="31.5" x14ac:dyDescent="0.25">
      <c r="A33" s="116" t="s">
        <v>160</v>
      </c>
      <c r="B33" s="187" t="s">
        <v>537</v>
      </c>
      <c r="C33" s="188">
        <v>1528.59</v>
      </c>
      <c r="E33" s="186"/>
      <c r="F33" s="202">
        <f t="shared" si="0"/>
        <v>1528.59</v>
      </c>
      <c r="G33" s="186">
        <v>7000</v>
      </c>
      <c r="H33" s="186"/>
      <c r="I33" s="202">
        <f t="shared" si="1"/>
        <v>7000</v>
      </c>
      <c r="J33" s="203">
        <f t="shared" si="5"/>
        <v>3.5793836149654257</v>
      </c>
      <c r="K33" s="204">
        <v>0</v>
      </c>
      <c r="M33">
        <f t="shared" si="2"/>
        <v>4.5793836149654259E-2</v>
      </c>
    </row>
    <row r="34" spans="1:13" ht="31.5" hidden="1" x14ac:dyDescent="0.25">
      <c r="A34" s="116" t="s">
        <v>166</v>
      </c>
      <c r="B34" s="208" t="s">
        <v>540</v>
      </c>
      <c r="C34" s="188">
        <v>125000</v>
      </c>
      <c r="E34" s="186"/>
      <c r="F34" s="202">
        <f t="shared" si="0"/>
        <v>125000</v>
      </c>
      <c r="G34" s="186"/>
      <c r="H34" s="186"/>
      <c r="I34" s="202">
        <f t="shared" si="1"/>
        <v>0</v>
      </c>
      <c r="J34" s="209">
        <v>1</v>
      </c>
      <c r="K34" s="210">
        <v>10</v>
      </c>
      <c r="M34">
        <f t="shared" si="2"/>
        <v>0</v>
      </c>
    </row>
    <row r="35" spans="1:13" ht="31.5" x14ac:dyDescent="0.25">
      <c r="A35" s="116" t="s">
        <v>208</v>
      </c>
      <c r="B35" s="187" t="s">
        <v>543</v>
      </c>
      <c r="C35" s="188">
        <v>390702.99</v>
      </c>
      <c r="E35" s="186">
        <v>3063.47</v>
      </c>
      <c r="F35" s="202">
        <f t="shared" si="0"/>
        <v>393766.45999999996</v>
      </c>
      <c r="G35" s="186">
        <v>61415.28</v>
      </c>
      <c r="H35" s="186"/>
      <c r="I35" s="202">
        <f t="shared" si="1"/>
        <v>61415.28</v>
      </c>
      <c r="J35" s="203">
        <f t="shared" si="5"/>
        <v>-0.84403120570502621</v>
      </c>
      <c r="K35" s="204">
        <v>5</v>
      </c>
      <c r="M35">
        <f t="shared" si="2"/>
        <v>1.5596879429497373E-3</v>
      </c>
    </row>
    <row r="36" spans="1:13" ht="47.25" x14ac:dyDescent="0.25">
      <c r="A36" s="116" t="s">
        <v>235</v>
      </c>
      <c r="B36" s="187" t="s">
        <v>546</v>
      </c>
      <c r="C36" s="188">
        <v>542215.34</v>
      </c>
      <c r="E36" s="186"/>
      <c r="F36" s="202">
        <f t="shared" si="0"/>
        <v>542215.34</v>
      </c>
      <c r="G36" s="186">
        <v>640200.62</v>
      </c>
      <c r="H36" s="186"/>
      <c r="I36" s="202">
        <f t="shared" si="1"/>
        <v>640200.62</v>
      </c>
      <c r="J36" s="203">
        <f t="shared" si="5"/>
        <v>0.18071285109713059</v>
      </c>
      <c r="K36" s="204">
        <v>0</v>
      </c>
      <c r="M36">
        <f t="shared" si="2"/>
        <v>1.1807128510971305E-2</v>
      </c>
    </row>
    <row r="37" spans="1:13" ht="31.5" x14ac:dyDescent="0.25">
      <c r="A37" s="116" t="s">
        <v>316</v>
      </c>
      <c r="B37" s="187" t="s">
        <v>549</v>
      </c>
      <c r="C37" s="188">
        <v>193665.4</v>
      </c>
      <c r="E37" s="186"/>
      <c r="F37" s="202">
        <f t="shared" si="0"/>
        <v>193665.4</v>
      </c>
      <c r="G37" s="186">
        <v>210000</v>
      </c>
      <c r="H37" s="186"/>
      <c r="I37" s="202">
        <f t="shared" si="1"/>
        <v>210000</v>
      </c>
      <c r="J37" s="203">
        <f t="shared" si="5"/>
        <v>8.4344441495486575E-2</v>
      </c>
      <c r="K37" s="204">
        <v>0</v>
      </c>
      <c r="M37">
        <f t="shared" si="2"/>
        <v>1.0843444414954866E-2</v>
      </c>
    </row>
    <row r="38" spans="1:13" ht="31.5" x14ac:dyDescent="0.25">
      <c r="A38" s="116" t="s">
        <v>184</v>
      </c>
      <c r="B38" s="187" t="s">
        <v>552</v>
      </c>
      <c r="C38" s="188">
        <v>50000</v>
      </c>
      <c r="E38" s="186"/>
      <c r="F38" s="202">
        <f t="shared" si="0"/>
        <v>50000</v>
      </c>
      <c r="G38" s="186">
        <v>282000</v>
      </c>
      <c r="H38" s="186"/>
      <c r="I38" s="202">
        <f t="shared" si="1"/>
        <v>282000</v>
      </c>
      <c r="J38" s="203">
        <f t="shared" si="5"/>
        <v>4.6399999999999997</v>
      </c>
      <c r="K38" s="204">
        <v>0</v>
      </c>
      <c r="M38">
        <f t="shared" si="2"/>
        <v>5.6399999999999999E-2</v>
      </c>
    </row>
    <row r="39" spans="1:13" ht="31.5" x14ac:dyDescent="0.25">
      <c r="A39" s="116" t="s">
        <v>244</v>
      </c>
      <c r="B39" s="187" t="s">
        <v>556</v>
      </c>
      <c r="C39" s="188">
        <v>543916.18000000005</v>
      </c>
      <c r="E39" s="186"/>
      <c r="F39" s="202">
        <f t="shared" si="0"/>
        <v>543916.18000000005</v>
      </c>
      <c r="G39" s="186">
        <v>994020.13</v>
      </c>
      <c r="H39" s="186"/>
      <c r="I39" s="202">
        <f t="shared" si="1"/>
        <v>994020.13</v>
      </c>
      <c r="J39" s="203">
        <f t="shared" si="5"/>
        <v>0.82752447261267337</v>
      </c>
      <c r="K39" s="204">
        <v>0</v>
      </c>
      <c r="M39">
        <f t="shared" si="2"/>
        <v>1.8275244726126735E-2</v>
      </c>
    </row>
    <row r="40" spans="1:13" ht="31.5" hidden="1" x14ac:dyDescent="0.25">
      <c r="A40" s="116" t="s">
        <v>310</v>
      </c>
      <c r="B40" s="208" t="s">
        <v>559</v>
      </c>
      <c r="C40" s="188"/>
      <c r="E40" s="186"/>
      <c r="F40" s="207">
        <f t="shared" si="0"/>
        <v>0</v>
      </c>
      <c r="G40" s="186"/>
      <c r="H40" s="186"/>
      <c r="I40" s="202">
        <f t="shared" si="1"/>
        <v>0</v>
      </c>
      <c r="J40" s="209">
        <v>1</v>
      </c>
      <c r="K40" s="210">
        <v>10</v>
      </c>
      <c r="M40" t="e">
        <f t="shared" si="2"/>
        <v>#DIV/0!</v>
      </c>
    </row>
    <row r="41" spans="1:13" ht="31.5" hidden="1" x14ac:dyDescent="0.25">
      <c r="A41" s="116" t="s">
        <v>268</v>
      </c>
      <c r="B41" s="208" t="s">
        <v>562</v>
      </c>
      <c r="C41" s="188"/>
      <c r="E41" s="186"/>
      <c r="F41" s="207">
        <f t="shared" si="0"/>
        <v>0</v>
      </c>
      <c r="G41" s="186">
        <v>30000</v>
      </c>
      <c r="H41" s="186"/>
      <c r="I41" s="202">
        <f t="shared" si="1"/>
        <v>30000</v>
      </c>
      <c r="J41" s="203">
        <v>0</v>
      </c>
      <c r="K41" s="210">
        <v>-5</v>
      </c>
      <c r="M41" t="e">
        <f t="shared" si="2"/>
        <v>#DIV/0!</v>
      </c>
    </row>
    <row r="42" spans="1:13" ht="31.5" x14ac:dyDescent="0.25">
      <c r="A42" s="116" t="s">
        <v>223</v>
      </c>
      <c r="B42" s="187" t="s">
        <v>565</v>
      </c>
      <c r="C42" s="188">
        <v>30000</v>
      </c>
      <c r="E42" s="186"/>
      <c r="F42" s="202">
        <f t="shared" ref="F42:F66" si="6">C42+E42</f>
        <v>30000</v>
      </c>
      <c r="G42" s="186">
        <v>90000</v>
      </c>
      <c r="H42" s="186"/>
      <c r="I42" s="202">
        <f t="shared" ref="I42:I66" si="7">G42+H42</f>
        <v>90000</v>
      </c>
      <c r="J42" s="203">
        <f t="shared" si="5"/>
        <v>2</v>
      </c>
      <c r="K42" s="204">
        <v>0</v>
      </c>
      <c r="M42">
        <f t="shared" si="2"/>
        <v>0.03</v>
      </c>
    </row>
    <row r="43" spans="1:13" ht="47.25" x14ac:dyDescent="0.25">
      <c r="A43" s="116" t="s">
        <v>202</v>
      </c>
      <c r="B43" s="187" t="s">
        <v>568</v>
      </c>
      <c r="C43" s="188">
        <v>877500</v>
      </c>
      <c r="E43" s="186"/>
      <c r="F43" s="202">
        <f t="shared" si="6"/>
        <v>877500</v>
      </c>
      <c r="G43" s="186">
        <v>10653707.91</v>
      </c>
      <c r="H43" s="186"/>
      <c r="I43" s="202">
        <f t="shared" si="7"/>
        <v>10653707.91</v>
      </c>
      <c r="J43" s="203">
        <f t="shared" si="5"/>
        <v>11.140977675213675</v>
      </c>
      <c r="K43" s="204">
        <v>0</v>
      </c>
      <c r="M43">
        <f t="shared" si="2"/>
        <v>0.12140977675213675</v>
      </c>
    </row>
    <row r="44" spans="1:13" ht="31.5" hidden="1" x14ac:dyDescent="0.25">
      <c r="A44" s="116" t="s">
        <v>271</v>
      </c>
      <c r="B44" s="208" t="s">
        <v>571</v>
      </c>
      <c r="C44" s="188"/>
      <c r="E44" s="186"/>
      <c r="F44" s="207">
        <f t="shared" si="6"/>
        <v>0</v>
      </c>
      <c r="G44" s="186"/>
      <c r="H44" s="186"/>
      <c r="I44" s="202">
        <f t="shared" si="7"/>
        <v>0</v>
      </c>
      <c r="J44" s="209">
        <v>1</v>
      </c>
      <c r="K44" s="210">
        <v>10</v>
      </c>
      <c r="M44" t="e">
        <f t="shared" si="2"/>
        <v>#DIV/0!</v>
      </c>
    </row>
    <row r="45" spans="1:13" ht="47.25" x14ac:dyDescent="0.25">
      <c r="A45" s="116" t="s">
        <v>298</v>
      </c>
      <c r="B45" s="187" t="s">
        <v>574</v>
      </c>
      <c r="C45" s="188">
        <v>14014.51</v>
      </c>
      <c r="E45" s="186"/>
      <c r="F45" s="202">
        <f t="shared" si="6"/>
        <v>14014.51</v>
      </c>
      <c r="G45" s="186">
        <v>60000</v>
      </c>
      <c r="H45" s="186"/>
      <c r="I45" s="202">
        <f t="shared" si="7"/>
        <v>60000</v>
      </c>
      <c r="J45" s="203">
        <f t="shared" si="5"/>
        <v>3.2812770478596822</v>
      </c>
      <c r="K45" s="204">
        <v>0</v>
      </c>
      <c r="M45">
        <f t="shared" si="2"/>
        <v>4.2812770478596829E-2</v>
      </c>
    </row>
    <row r="46" spans="1:13" ht="24.75" customHeight="1" x14ac:dyDescent="0.25">
      <c r="A46" s="116" t="s">
        <v>211</v>
      </c>
      <c r="B46" s="187" t="s">
        <v>577</v>
      </c>
      <c r="C46" s="188">
        <v>301921.7</v>
      </c>
      <c r="E46" s="186"/>
      <c r="F46" s="202">
        <f t="shared" si="6"/>
        <v>301921.7</v>
      </c>
      <c r="G46" s="186">
        <v>531421.69999999995</v>
      </c>
      <c r="H46" s="186"/>
      <c r="I46" s="202">
        <f t="shared" si="7"/>
        <v>531421.69999999995</v>
      </c>
      <c r="J46" s="203">
        <f t="shared" si="5"/>
        <v>0.76013085511905876</v>
      </c>
      <c r="K46" s="204">
        <v>0</v>
      </c>
      <c r="M46">
        <f t="shared" si="2"/>
        <v>1.7601308551190589E-2</v>
      </c>
    </row>
    <row r="47" spans="1:13" ht="31.5" x14ac:dyDescent="0.25">
      <c r="A47" s="116" t="s">
        <v>151</v>
      </c>
      <c r="B47" s="187" t="s">
        <v>580</v>
      </c>
      <c r="C47" s="188">
        <v>78500</v>
      </c>
      <c r="E47" s="186">
        <v>2575.29</v>
      </c>
      <c r="F47" s="202">
        <f t="shared" si="6"/>
        <v>81075.289999999994</v>
      </c>
      <c r="G47" s="186">
        <v>95500</v>
      </c>
      <c r="H47" s="186"/>
      <c r="I47" s="202">
        <f t="shared" si="7"/>
        <v>95500</v>
      </c>
      <c r="J47" s="203">
        <f t="shared" si="5"/>
        <v>0.17791746412501278</v>
      </c>
      <c r="K47" s="204">
        <v>0</v>
      </c>
      <c r="M47">
        <f t="shared" si="2"/>
        <v>1.1779174641250128E-2</v>
      </c>
    </row>
    <row r="48" spans="1:13" ht="31.5" x14ac:dyDescent="0.25">
      <c r="A48" s="116" t="s">
        <v>304</v>
      </c>
      <c r="B48" s="187" t="s">
        <v>583</v>
      </c>
      <c r="C48" s="188">
        <v>2000</v>
      </c>
      <c r="E48" s="186"/>
      <c r="F48" s="202">
        <f t="shared" si="6"/>
        <v>2000</v>
      </c>
      <c r="G48" s="186">
        <v>60000</v>
      </c>
      <c r="H48" s="186"/>
      <c r="I48" s="202">
        <f t="shared" si="7"/>
        <v>60000</v>
      </c>
      <c r="J48" s="203">
        <f t="shared" si="5"/>
        <v>29</v>
      </c>
      <c r="K48" s="204">
        <v>0</v>
      </c>
      <c r="M48">
        <f t="shared" si="2"/>
        <v>0.3</v>
      </c>
    </row>
    <row r="49" spans="1:13" ht="31.5" x14ac:dyDescent="0.25">
      <c r="A49" s="116" t="s">
        <v>313</v>
      </c>
      <c r="B49" s="187" t="s">
        <v>586</v>
      </c>
      <c r="C49" s="188">
        <v>481829.04</v>
      </c>
      <c r="E49" s="186"/>
      <c r="F49" s="202">
        <f t="shared" si="6"/>
        <v>481829.04</v>
      </c>
      <c r="G49" s="186">
        <v>572508.07999999996</v>
      </c>
      <c r="H49" s="186"/>
      <c r="I49" s="202">
        <f t="shared" si="7"/>
        <v>572508.07999999996</v>
      </c>
      <c r="J49" s="203">
        <f t="shared" si="5"/>
        <v>0.1881975399407225</v>
      </c>
      <c r="K49" s="204">
        <v>0</v>
      </c>
      <c r="M49">
        <f t="shared" si="2"/>
        <v>1.1881975399407226E-2</v>
      </c>
    </row>
    <row r="50" spans="1:13" ht="47.25" x14ac:dyDescent="0.25">
      <c r="A50" s="116" t="s">
        <v>199</v>
      </c>
      <c r="B50" s="187" t="s">
        <v>589</v>
      </c>
      <c r="C50" s="188">
        <v>4850576.5</v>
      </c>
      <c r="E50" s="186">
        <v>2646.28</v>
      </c>
      <c r="F50" s="202">
        <f t="shared" si="6"/>
        <v>4853222.78</v>
      </c>
      <c r="G50" s="186">
        <v>4014424.9</v>
      </c>
      <c r="H50" s="186">
        <v>1462.36</v>
      </c>
      <c r="I50" s="202">
        <f t="shared" si="7"/>
        <v>4015887.26</v>
      </c>
      <c r="J50" s="203">
        <f t="shared" si="5"/>
        <v>-0.17253185315346278</v>
      </c>
      <c r="K50" s="204">
        <v>5</v>
      </c>
      <c r="M50">
        <f t="shared" si="2"/>
        <v>8.2746814684653731E-3</v>
      </c>
    </row>
    <row r="51" spans="1:13" ht="47.25" x14ac:dyDescent="0.25">
      <c r="A51" s="116" t="s">
        <v>190</v>
      </c>
      <c r="B51" s="187" t="s">
        <v>592</v>
      </c>
      <c r="C51" s="188">
        <v>303042.45</v>
      </c>
      <c r="E51" s="186"/>
      <c r="F51" s="202">
        <f t="shared" si="6"/>
        <v>303042.45</v>
      </c>
      <c r="G51" s="186">
        <v>349623.05</v>
      </c>
      <c r="H51" s="186"/>
      <c r="I51" s="202">
        <f t="shared" si="7"/>
        <v>349623.05</v>
      </c>
      <c r="J51" s="203">
        <f t="shared" si="5"/>
        <v>0.15370981854192367</v>
      </c>
      <c r="K51" s="204">
        <v>0</v>
      </c>
      <c r="M51">
        <f t="shared" si="2"/>
        <v>1.1537098185419236E-2</v>
      </c>
    </row>
    <row r="52" spans="1:13" ht="47.25" x14ac:dyDescent="0.25">
      <c r="A52" s="116" t="s">
        <v>286</v>
      </c>
      <c r="B52" s="187" t="s">
        <v>595</v>
      </c>
      <c r="C52" s="188">
        <v>444671.14</v>
      </c>
      <c r="E52" s="186">
        <v>42125.22</v>
      </c>
      <c r="F52" s="202">
        <f t="shared" si="6"/>
        <v>486796.36</v>
      </c>
      <c r="G52" s="186">
        <v>273366.12</v>
      </c>
      <c r="H52" s="186"/>
      <c r="I52" s="202">
        <f t="shared" si="7"/>
        <v>273366.12</v>
      </c>
      <c r="J52" s="203">
        <f t="shared" si="5"/>
        <v>-0.43843844682815625</v>
      </c>
      <c r="K52" s="204">
        <v>5</v>
      </c>
      <c r="M52">
        <f t="shared" si="2"/>
        <v>5.6156155317184375E-3</v>
      </c>
    </row>
    <row r="53" spans="1:13" ht="31.5" x14ac:dyDescent="0.25">
      <c r="A53" s="116" t="s">
        <v>226</v>
      </c>
      <c r="B53" s="187" t="s">
        <v>598</v>
      </c>
      <c r="C53" s="188">
        <v>160567.38</v>
      </c>
      <c r="E53" s="186"/>
      <c r="F53" s="202">
        <f t="shared" si="6"/>
        <v>160567.38</v>
      </c>
      <c r="G53" s="186">
        <v>129067.38</v>
      </c>
      <c r="H53" s="186"/>
      <c r="I53" s="202">
        <f t="shared" si="7"/>
        <v>129067.38</v>
      </c>
      <c r="J53" s="203">
        <f t="shared" si="5"/>
        <v>-0.19617932359611273</v>
      </c>
      <c r="K53" s="204">
        <v>5</v>
      </c>
      <c r="M53">
        <f t="shared" si="2"/>
        <v>8.038206764038873E-3</v>
      </c>
    </row>
    <row r="54" spans="1:13" ht="31.5" x14ac:dyDescent="0.25">
      <c r="A54" s="116" t="s">
        <v>157</v>
      </c>
      <c r="B54" s="187" t="s">
        <v>601</v>
      </c>
      <c r="C54" s="188">
        <v>79692.350000000006</v>
      </c>
      <c r="E54" s="186">
        <v>20142.98</v>
      </c>
      <c r="F54" s="202">
        <f t="shared" si="6"/>
        <v>99835.33</v>
      </c>
      <c r="G54" s="186">
        <v>139692.35</v>
      </c>
      <c r="H54" s="186"/>
      <c r="I54" s="202">
        <f t="shared" si="7"/>
        <v>139692.35</v>
      </c>
      <c r="J54" s="203">
        <f t="shared" si="5"/>
        <v>0.39922760810226204</v>
      </c>
      <c r="K54" s="204">
        <v>0</v>
      </c>
      <c r="M54">
        <f t="shared" si="2"/>
        <v>1.3992276081022621E-2</v>
      </c>
    </row>
    <row r="55" spans="1:13" ht="31.5" hidden="1" x14ac:dyDescent="0.25">
      <c r="A55" s="116" t="s">
        <v>217</v>
      </c>
      <c r="B55" s="208" t="s">
        <v>604</v>
      </c>
      <c r="C55" s="188"/>
      <c r="E55" s="186"/>
      <c r="F55" s="207">
        <f t="shared" si="6"/>
        <v>0</v>
      </c>
      <c r="G55" s="186">
        <v>58207.34</v>
      </c>
      <c r="H55" s="186"/>
      <c r="I55" s="202">
        <f t="shared" si="7"/>
        <v>58207.34</v>
      </c>
      <c r="J55" s="203">
        <v>0</v>
      </c>
      <c r="K55" s="210">
        <v>-5</v>
      </c>
      <c r="M55" t="e">
        <f t="shared" si="2"/>
        <v>#DIV/0!</v>
      </c>
    </row>
    <row r="56" spans="1:13" ht="94.5" x14ac:dyDescent="0.25">
      <c r="A56" s="116" t="s">
        <v>247</v>
      </c>
      <c r="B56" s="187" t="s">
        <v>608</v>
      </c>
      <c r="C56" s="188">
        <v>154763.12</v>
      </c>
      <c r="E56" s="186"/>
      <c r="F56" s="202">
        <f t="shared" si="6"/>
        <v>154763.12</v>
      </c>
      <c r="G56" s="186">
        <v>177871.88</v>
      </c>
      <c r="H56" s="186"/>
      <c r="I56" s="202">
        <f t="shared" si="7"/>
        <v>177871.88</v>
      </c>
      <c r="J56" s="203">
        <f t="shared" si="5"/>
        <v>0.1493169690556769</v>
      </c>
      <c r="K56" s="204">
        <v>0</v>
      </c>
      <c r="M56">
        <f t="shared" si="2"/>
        <v>1.1493169690556769E-2</v>
      </c>
    </row>
    <row r="57" spans="1:13" ht="31.5" hidden="1" x14ac:dyDescent="0.25">
      <c r="A57" s="116" t="s">
        <v>169</v>
      </c>
      <c r="B57" s="208" t="s">
        <v>611</v>
      </c>
      <c r="C57" s="188"/>
      <c r="E57" s="186"/>
      <c r="F57" s="207">
        <f t="shared" si="6"/>
        <v>0</v>
      </c>
      <c r="G57" s="186">
        <v>60000</v>
      </c>
      <c r="H57" s="186"/>
      <c r="I57" s="202">
        <f t="shared" si="7"/>
        <v>60000</v>
      </c>
      <c r="J57" s="203">
        <v>0</v>
      </c>
      <c r="K57" s="210">
        <v>-5</v>
      </c>
      <c r="M57" t="e">
        <f t="shared" si="2"/>
        <v>#DIV/0!</v>
      </c>
    </row>
    <row r="58" spans="1:13" ht="31.5" hidden="1" x14ac:dyDescent="0.25">
      <c r="A58" s="116" t="s">
        <v>274</v>
      </c>
      <c r="B58" s="208" t="s">
        <v>614</v>
      </c>
      <c r="C58" s="188"/>
      <c r="E58" s="186"/>
      <c r="F58" s="207">
        <f t="shared" si="6"/>
        <v>0</v>
      </c>
      <c r="G58" s="186">
        <v>29606.66</v>
      </c>
      <c r="H58" s="186"/>
      <c r="I58" s="202">
        <f t="shared" si="7"/>
        <v>29606.66</v>
      </c>
      <c r="J58" s="203">
        <v>0</v>
      </c>
      <c r="K58" s="210">
        <v>-5</v>
      </c>
      <c r="M58" t="e">
        <f t="shared" si="2"/>
        <v>#DIV/0!</v>
      </c>
    </row>
    <row r="59" spans="1:13" ht="47.25" x14ac:dyDescent="0.25">
      <c r="A59" s="116" t="s">
        <v>319</v>
      </c>
      <c r="B59" s="187" t="s">
        <v>617</v>
      </c>
      <c r="C59" s="188">
        <v>463023.16</v>
      </c>
      <c r="E59" s="186">
        <v>1095.5</v>
      </c>
      <c r="F59" s="202">
        <f t="shared" si="6"/>
        <v>464118.66</v>
      </c>
      <c r="G59" s="186">
        <v>448484.37</v>
      </c>
      <c r="H59" s="186"/>
      <c r="I59" s="202">
        <f t="shared" si="7"/>
        <v>448484.37</v>
      </c>
      <c r="J59" s="203">
        <f t="shared" si="5"/>
        <v>-3.3685975909695118E-2</v>
      </c>
      <c r="K59" s="204">
        <v>5</v>
      </c>
      <c r="M59">
        <f t="shared" si="2"/>
        <v>9.6631402409030481E-3</v>
      </c>
    </row>
    <row r="60" spans="1:13" ht="78.75" x14ac:dyDescent="0.25">
      <c r="A60" s="116" t="s">
        <v>238</v>
      </c>
      <c r="B60" s="187" t="s">
        <v>621</v>
      </c>
      <c r="C60" s="188">
        <v>189794.15</v>
      </c>
      <c r="E60" s="186">
        <v>27733.26</v>
      </c>
      <c r="F60" s="202">
        <f t="shared" si="6"/>
        <v>217527.41</v>
      </c>
      <c r="G60" s="186">
        <v>154294.15</v>
      </c>
      <c r="H60" s="186">
        <v>627.15</v>
      </c>
      <c r="I60" s="202">
        <f t="shared" si="7"/>
        <v>154921.29999999999</v>
      </c>
      <c r="J60" s="203">
        <f t="shared" si="5"/>
        <v>-0.28780791349467183</v>
      </c>
      <c r="K60" s="204">
        <v>5</v>
      </c>
      <c r="M60">
        <f t="shared" si="2"/>
        <v>7.1219208650532819E-3</v>
      </c>
    </row>
    <row r="61" spans="1:13" ht="47.25" x14ac:dyDescent="0.25">
      <c r="A61" s="116" t="s">
        <v>145</v>
      </c>
      <c r="B61" s="187" t="s">
        <v>624</v>
      </c>
      <c r="C61" s="188">
        <v>808852299.14999998</v>
      </c>
      <c r="E61" s="186">
        <v>388014.85</v>
      </c>
      <c r="F61" s="202">
        <f t="shared" si="6"/>
        <v>809240314</v>
      </c>
      <c r="G61" s="186">
        <v>149272986.80000001</v>
      </c>
      <c r="H61" s="186">
        <v>905814.39</v>
      </c>
      <c r="I61" s="202">
        <f t="shared" si="7"/>
        <v>150178801.19</v>
      </c>
      <c r="J61" s="203">
        <f t="shared" si="5"/>
        <v>-0.81442002012025316</v>
      </c>
      <c r="K61" s="204">
        <v>5</v>
      </c>
      <c r="M61">
        <f t="shared" si="2"/>
        <v>1.855799798797468E-3</v>
      </c>
    </row>
    <row r="62" spans="1:13" ht="31.5" x14ac:dyDescent="0.25">
      <c r="A62" s="116" t="s">
        <v>280</v>
      </c>
      <c r="B62" s="187" t="s">
        <v>627</v>
      </c>
      <c r="C62" s="188">
        <v>469500</v>
      </c>
      <c r="E62" s="186"/>
      <c r="F62" s="202">
        <f t="shared" si="6"/>
        <v>469500</v>
      </c>
      <c r="G62" s="186">
        <v>401000</v>
      </c>
      <c r="H62" s="186"/>
      <c r="I62" s="202">
        <f t="shared" si="7"/>
        <v>401000</v>
      </c>
      <c r="J62" s="203">
        <f t="shared" si="5"/>
        <v>-0.14589989350372737</v>
      </c>
      <c r="K62" s="204">
        <v>5</v>
      </c>
      <c r="M62">
        <f t="shared" si="2"/>
        <v>8.5410010649627274E-3</v>
      </c>
    </row>
    <row r="63" spans="1:13" ht="31.5" x14ac:dyDescent="0.25">
      <c r="A63" s="116" t="s">
        <v>229</v>
      </c>
      <c r="B63" s="187" t="s">
        <v>630</v>
      </c>
      <c r="C63" s="188">
        <v>30000</v>
      </c>
      <c r="E63" s="186"/>
      <c r="F63" s="202">
        <f t="shared" si="6"/>
        <v>30000</v>
      </c>
      <c r="G63" s="186">
        <v>90000</v>
      </c>
      <c r="H63" s="186"/>
      <c r="I63" s="202">
        <f t="shared" si="7"/>
        <v>90000</v>
      </c>
      <c r="J63" s="203">
        <f t="shared" si="5"/>
        <v>2</v>
      </c>
      <c r="K63" s="204">
        <v>0</v>
      </c>
      <c r="M63">
        <f t="shared" si="2"/>
        <v>0.03</v>
      </c>
    </row>
    <row r="64" spans="1:13" ht="47.25" x14ac:dyDescent="0.25">
      <c r="A64" s="116" t="s">
        <v>193</v>
      </c>
      <c r="B64" s="187" t="s">
        <v>634</v>
      </c>
      <c r="C64" s="188">
        <v>1115250</v>
      </c>
      <c r="E64" s="186">
        <v>297664.2</v>
      </c>
      <c r="F64" s="202">
        <f t="shared" si="6"/>
        <v>1412914.2</v>
      </c>
      <c r="G64" s="186">
        <v>757049.67</v>
      </c>
      <c r="H64" s="186">
        <v>56785.14</v>
      </c>
      <c r="I64" s="202">
        <f t="shared" si="7"/>
        <v>813834.81</v>
      </c>
      <c r="J64" s="203">
        <f t="shared" si="5"/>
        <v>-0.42400266767790989</v>
      </c>
      <c r="K64" s="204">
        <v>5</v>
      </c>
      <c r="M64">
        <f t="shared" si="2"/>
        <v>5.7599733232209004E-3</v>
      </c>
    </row>
    <row r="65" spans="1:13" ht="31.5" x14ac:dyDescent="0.25">
      <c r="A65" s="116"/>
      <c r="B65" s="187" t="s">
        <v>637</v>
      </c>
      <c r="C65" s="188">
        <v>109873.62</v>
      </c>
      <c r="E65" s="186"/>
      <c r="F65" s="202">
        <f t="shared" si="6"/>
        <v>109873.62</v>
      </c>
      <c r="G65" s="186">
        <v>17517.150000000001</v>
      </c>
      <c r="H65" s="186"/>
      <c r="I65" s="202">
        <f t="shared" si="7"/>
        <v>17517.150000000001</v>
      </c>
      <c r="J65" s="203">
        <f t="shared" si="5"/>
        <v>-0.84057001125474895</v>
      </c>
      <c r="K65" s="204">
        <v>5</v>
      </c>
      <c r="M65">
        <f t="shared" si="2"/>
        <v>1.5942998874525116E-3</v>
      </c>
    </row>
    <row r="66" spans="1:13" ht="15.75" hidden="1" x14ac:dyDescent="0.25">
      <c r="A66" s="116"/>
      <c r="B66" s="187"/>
      <c r="C66" s="188">
        <f>SUM(C10:C65)</f>
        <v>823644580.76999998</v>
      </c>
      <c r="E66" s="205">
        <f>SUM(E10:E65)</f>
        <v>816595.62999999989</v>
      </c>
      <c r="F66" s="202">
        <f t="shared" si="6"/>
        <v>824461176.39999998</v>
      </c>
      <c r="G66" s="186"/>
      <c r="H66" s="186"/>
      <c r="I66" s="202">
        <f t="shared" si="7"/>
        <v>0</v>
      </c>
      <c r="J66" s="206"/>
      <c r="K66" s="204"/>
    </row>
    <row r="67" spans="1:13" ht="15.75" customHeight="1" x14ac:dyDescent="0.25">
      <c r="B67" s="121" t="s">
        <v>325</v>
      </c>
      <c r="C67" s="189">
        <v>57</v>
      </c>
    </row>
    <row r="68" spans="1:13" x14ac:dyDescent="0.25">
      <c r="C68" s="124"/>
    </row>
    <row r="69" spans="1:13" x14ac:dyDescent="0.25">
      <c r="C69" s="124"/>
    </row>
    <row r="70" spans="1:13" x14ac:dyDescent="0.25">
      <c r="C70" s="124"/>
    </row>
    <row r="71" spans="1:13" x14ac:dyDescent="0.25">
      <c r="C71" s="124"/>
    </row>
    <row r="72" spans="1:13" x14ac:dyDescent="0.25">
      <c r="C72" s="124"/>
    </row>
    <row r="73" spans="1:13" x14ac:dyDescent="0.25">
      <c r="C73" s="124"/>
    </row>
    <row r="74" spans="1:13" x14ac:dyDescent="0.25">
      <c r="C74" s="124"/>
    </row>
    <row r="75" spans="1:13" x14ac:dyDescent="0.25">
      <c r="C75" s="124"/>
    </row>
    <row r="76" spans="1:13" x14ac:dyDescent="0.25">
      <c r="C76" s="124"/>
    </row>
    <row r="77" spans="1:13" x14ac:dyDescent="0.25">
      <c r="C77" s="124"/>
    </row>
    <row r="78" spans="1:13" x14ac:dyDescent="0.25">
      <c r="C78" s="124"/>
    </row>
    <row r="79" spans="1:13" x14ac:dyDescent="0.25">
      <c r="C79" s="124"/>
    </row>
    <row r="80" spans="1:13" x14ac:dyDescent="0.25">
      <c r="C80" s="124"/>
    </row>
    <row r="81" spans="3:10" x14ac:dyDescent="0.25">
      <c r="C81" s="124"/>
      <c r="F81" s="1"/>
      <c r="I81" s="1"/>
      <c r="J81" s="1"/>
    </row>
    <row r="82" spans="3:10" x14ac:dyDescent="0.25">
      <c r="C82" s="124"/>
      <c r="F82" s="1"/>
      <c r="I82" s="1"/>
      <c r="J82" s="1"/>
    </row>
    <row r="83" spans="3:10" x14ac:dyDescent="0.25">
      <c r="C83" s="124"/>
      <c r="F83" s="1"/>
      <c r="I83" s="1"/>
      <c r="J83" s="1"/>
    </row>
    <row r="84" spans="3:10" x14ac:dyDescent="0.25">
      <c r="C84" s="124"/>
      <c r="F84" s="1"/>
      <c r="I84" s="1"/>
      <c r="J84" s="1"/>
    </row>
    <row r="85" spans="3:10" x14ac:dyDescent="0.25">
      <c r="C85" s="124"/>
      <c r="F85" s="1"/>
      <c r="I85" s="1"/>
      <c r="J85" s="1"/>
    </row>
    <row r="86" spans="3:10" x14ac:dyDescent="0.25">
      <c r="C86" s="124"/>
      <c r="F86" s="1"/>
      <c r="I86" s="1"/>
      <c r="J86" s="1"/>
    </row>
    <row r="87" spans="3:10" x14ac:dyDescent="0.25">
      <c r="C87" s="124"/>
      <c r="F87" s="1"/>
      <c r="I87" s="1"/>
      <c r="J87" s="1"/>
    </row>
    <row r="88" spans="3:10" x14ac:dyDescent="0.25">
      <c r="C88" s="124"/>
      <c r="F88" s="1"/>
      <c r="I88" s="1"/>
      <c r="J88" s="1"/>
    </row>
    <row r="89" spans="3:10" x14ac:dyDescent="0.25">
      <c r="C89" s="124"/>
      <c r="F89" s="1"/>
      <c r="I89" s="1"/>
      <c r="J89" s="1"/>
    </row>
    <row r="90" spans="3:10" x14ac:dyDescent="0.25">
      <c r="C90" s="124"/>
      <c r="F90" s="1"/>
      <c r="I90" s="1"/>
      <c r="J90" s="1"/>
    </row>
    <row r="91" spans="3:10" x14ac:dyDescent="0.25">
      <c r="C91" s="124"/>
      <c r="F91" s="1"/>
      <c r="I91" s="1"/>
      <c r="J91" s="1"/>
    </row>
    <row r="92" spans="3:10" x14ac:dyDescent="0.25">
      <c r="C92" s="124"/>
      <c r="F92" s="1"/>
      <c r="I92" s="1"/>
      <c r="J92" s="1"/>
    </row>
    <row r="93" spans="3:10" x14ac:dyDescent="0.25">
      <c r="C93" s="124"/>
      <c r="F93" s="1"/>
      <c r="I93" s="1"/>
      <c r="J93" s="1"/>
    </row>
    <row r="94" spans="3:10" x14ac:dyDescent="0.25">
      <c r="C94" s="124"/>
      <c r="F94" s="1"/>
      <c r="I94" s="1"/>
      <c r="J94" s="1"/>
    </row>
    <row r="95" spans="3:10" x14ac:dyDescent="0.25">
      <c r="C95" s="124"/>
      <c r="F95" s="1"/>
      <c r="I95" s="1"/>
      <c r="J95" s="1"/>
    </row>
    <row r="96" spans="3:10" x14ac:dyDescent="0.25">
      <c r="C96" s="124"/>
      <c r="F96" s="1"/>
      <c r="I96" s="1"/>
      <c r="J96" s="1"/>
    </row>
    <row r="97" spans="3:10" x14ac:dyDescent="0.25">
      <c r="C97" s="124"/>
      <c r="F97" s="1"/>
      <c r="I97" s="1"/>
      <c r="J97" s="1"/>
    </row>
    <row r="98" spans="3:10" x14ac:dyDescent="0.25">
      <c r="C98" s="124"/>
      <c r="F98" s="1"/>
      <c r="I98" s="1"/>
      <c r="J98" s="1"/>
    </row>
    <row r="99" spans="3:10" x14ac:dyDescent="0.25">
      <c r="C99" s="124"/>
      <c r="F99" s="1"/>
      <c r="I99" s="1"/>
      <c r="J99" s="1"/>
    </row>
    <row r="100" spans="3:10" x14ac:dyDescent="0.25">
      <c r="C100" s="124"/>
      <c r="F100" s="1"/>
      <c r="I100" s="1"/>
      <c r="J100" s="1"/>
    </row>
    <row r="101" spans="3:10" x14ac:dyDescent="0.25">
      <c r="C101" s="124"/>
      <c r="F101" s="1"/>
      <c r="I101" s="1"/>
      <c r="J101" s="1"/>
    </row>
    <row r="102" spans="3:10" x14ac:dyDescent="0.25">
      <c r="C102" s="124"/>
      <c r="F102" s="1"/>
      <c r="I102" s="1"/>
      <c r="J102" s="1"/>
    </row>
    <row r="103" spans="3:10" x14ac:dyDescent="0.25">
      <c r="C103" s="124"/>
      <c r="F103" s="1"/>
      <c r="I103" s="1"/>
      <c r="J103" s="1"/>
    </row>
    <row r="104" spans="3:10" x14ac:dyDescent="0.25">
      <c r="C104" s="124"/>
      <c r="F104" s="1"/>
      <c r="I104" s="1"/>
      <c r="J104" s="1"/>
    </row>
    <row r="105" spans="3:10" x14ac:dyDescent="0.25">
      <c r="C105" s="124"/>
      <c r="F105" s="1"/>
      <c r="I105" s="1"/>
      <c r="J105" s="1"/>
    </row>
    <row r="106" spans="3:10" x14ac:dyDescent="0.25">
      <c r="C106" s="124"/>
      <c r="F106" s="1"/>
      <c r="I106" s="1"/>
      <c r="J106" s="1"/>
    </row>
    <row r="107" spans="3:10" x14ac:dyDescent="0.25">
      <c r="C107" s="124"/>
      <c r="F107" s="1"/>
      <c r="I107" s="1"/>
      <c r="J107" s="1"/>
    </row>
    <row r="108" spans="3:10" x14ac:dyDescent="0.25">
      <c r="C108" s="124"/>
      <c r="F108" s="1"/>
      <c r="I108" s="1"/>
      <c r="J108" s="1"/>
    </row>
    <row r="109" spans="3:10" x14ac:dyDescent="0.25">
      <c r="C109" s="124"/>
      <c r="F109" s="1"/>
      <c r="I109" s="1"/>
      <c r="J109" s="1"/>
    </row>
    <row r="110" spans="3:10" x14ac:dyDescent="0.25">
      <c r="C110" s="124"/>
      <c r="F110" s="1"/>
      <c r="I110" s="1"/>
      <c r="J110" s="1"/>
    </row>
    <row r="111" spans="3:10" x14ac:dyDescent="0.25">
      <c r="C111" s="124"/>
      <c r="F111" s="1"/>
      <c r="I111" s="1"/>
      <c r="J111" s="1"/>
    </row>
    <row r="112" spans="3:10" x14ac:dyDescent="0.25">
      <c r="C112" s="124"/>
      <c r="F112" s="1"/>
      <c r="I112" s="1"/>
      <c r="J112" s="1"/>
    </row>
    <row r="113" spans="3:10" x14ac:dyDescent="0.25">
      <c r="C113" s="124"/>
      <c r="F113" s="1"/>
      <c r="I113" s="1"/>
      <c r="J113" s="1"/>
    </row>
    <row r="114" spans="3:10" x14ac:dyDescent="0.25">
      <c r="C114" s="124"/>
      <c r="F114" s="1"/>
      <c r="I114" s="1"/>
      <c r="J114" s="1"/>
    </row>
    <row r="115" spans="3:10" x14ac:dyDescent="0.25">
      <c r="C115" s="124"/>
      <c r="F115" s="1"/>
      <c r="I115" s="1"/>
      <c r="J115" s="1"/>
    </row>
    <row r="116" spans="3:10" x14ac:dyDescent="0.25">
      <c r="C116" s="124"/>
      <c r="F116" s="1"/>
      <c r="I116" s="1"/>
      <c r="J116" s="1"/>
    </row>
    <row r="117" spans="3:10" x14ac:dyDescent="0.25">
      <c r="C117" s="124"/>
      <c r="F117" s="1"/>
      <c r="I117" s="1"/>
      <c r="J117" s="1"/>
    </row>
    <row r="118" spans="3:10" x14ac:dyDescent="0.25">
      <c r="C118" s="124"/>
      <c r="F118" s="1"/>
      <c r="I118" s="1"/>
      <c r="J118" s="1"/>
    </row>
    <row r="119" spans="3:10" x14ac:dyDescent="0.25">
      <c r="C119" s="124"/>
      <c r="F119" s="1"/>
      <c r="I119" s="1"/>
      <c r="J119" s="1"/>
    </row>
    <row r="120" spans="3:10" x14ac:dyDescent="0.25">
      <c r="C120" s="124"/>
      <c r="F120" s="1"/>
      <c r="I120" s="1"/>
      <c r="J120" s="1"/>
    </row>
    <row r="121" spans="3:10" x14ac:dyDescent="0.25">
      <c r="C121" s="124"/>
      <c r="F121" s="1"/>
      <c r="I121" s="1"/>
      <c r="J121" s="1"/>
    </row>
    <row r="122" spans="3:10" x14ac:dyDescent="0.25">
      <c r="C122" s="124"/>
      <c r="F122" s="1"/>
      <c r="I122" s="1"/>
      <c r="J122" s="1"/>
    </row>
    <row r="123" spans="3:10" x14ac:dyDescent="0.25">
      <c r="C123" s="124"/>
      <c r="F123" s="1"/>
      <c r="I123" s="1"/>
      <c r="J123" s="1"/>
    </row>
    <row r="124" spans="3:10" x14ac:dyDescent="0.25">
      <c r="C124" s="124"/>
      <c r="F124" s="1"/>
      <c r="I124" s="1"/>
      <c r="J124" s="1"/>
    </row>
    <row r="125" spans="3:10" x14ac:dyDescent="0.25">
      <c r="C125" s="124"/>
      <c r="F125" s="1"/>
      <c r="I125" s="1"/>
      <c r="J125" s="1"/>
    </row>
    <row r="126" spans="3:10" x14ac:dyDescent="0.25">
      <c r="C126" s="124"/>
      <c r="F126" s="1"/>
      <c r="I126" s="1"/>
      <c r="J126" s="1"/>
    </row>
    <row r="127" spans="3:10" x14ac:dyDescent="0.25">
      <c r="C127" s="124"/>
      <c r="F127" s="1"/>
      <c r="I127" s="1"/>
      <c r="J127" s="1"/>
    </row>
    <row r="128" spans="3:10" x14ac:dyDescent="0.25">
      <c r="C128" s="124"/>
      <c r="F128" s="1"/>
      <c r="I128" s="1"/>
      <c r="J128" s="1"/>
    </row>
    <row r="129" spans="3:10" x14ac:dyDescent="0.25">
      <c r="C129" s="124"/>
      <c r="F129" s="1"/>
      <c r="I129" s="1"/>
      <c r="J129" s="1"/>
    </row>
    <row r="130" spans="3:10" x14ac:dyDescent="0.25">
      <c r="C130" s="124"/>
      <c r="F130" s="1"/>
      <c r="I130" s="1"/>
      <c r="J130" s="1"/>
    </row>
    <row r="131" spans="3:10" x14ac:dyDescent="0.25">
      <c r="C131" s="124"/>
      <c r="F131" s="1"/>
      <c r="I131" s="1"/>
      <c r="J131" s="1"/>
    </row>
    <row r="132" spans="3:10" x14ac:dyDescent="0.25">
      <c r="C132" s="124"/>
      <c r="F132" s="1"/>
      <c r="I132" s="1"/>
      <c r="J132" s="1"/>
    </row>
    <row r="133" spans="3:10" x14ac:dyDescent="0.25">
      <c r="C133" s="124"/>
      <c r="F133" s="1"/>
      <c r="I133" s="1"/>
      <c r="J133" s="1"/>
    </row>
    <row r="134" spans="3:10" x14ac:dyDescent="0.25">
      <c r="C134" s="124"/>
      <c r="F134" s="1"/>
      <c r="I134" s="1"/>
      <c r="J134" s="1"/>
    </row>
    <row r="135" spans="3:10" x14ac:dyDescent="0.25">
      <c r="C135" s="124"/>
      <c r="F135" s="1"/>
      <c r="I135" s="1"/>
      <c r="J135" s="1"/>
    </row>
    <row r="136" spans="3:10" x14ac:dyDescent="0.25">
      <c r="C136" s="124"/>
      <c r="F136" s="1"/>
      <c r="I136" s="1"/>
      <c r="J136" s="1"/>
    </row>
    <row r="137" spans="3:10" x14ac:dyDescent="0.25">
      <c r="C137" s="124"/>
      <c r="F137" s="1"/>
      <c r="I137" s="1"/>
      <c r="J137" s="1"/>
    </row>
    <row r="138" spans="3:10" x14ac:dyDescent="0.25">
      <c r="C138" s="124"/>
      <c r="F138" s="1"/>
      <c r="I138" s="1"/>
      <c r="J138" s="1"/>
    </row>
    <row r="139" spans="3:10" x14ac:dyDescent="0.25">
      <c r="C139" s="124"/>
      <c r="F139" s="1"/>
      <c r="I139" s="1"/>
      <c r="J139" s="1"/>
    </row>
    <row r="140" spans="3:10" x14ac:dyDescent="0.25">
      <c r="C140" s="124"/>
      <c r="F140" s="1"/>
      <c r="I140" s="1"/>
      <c r="J140" s="1"/>
    </row>
    <row r="141" spans="3:10" x14ac:dyDescent="0.25">
      <c r="C141" s="124"/>
      <c r="F141" s="1"/>
      <c r="I141" s="1"/>
      <c r="J141" s="1"/>
    </row>
    <row r="142" spans="3:10" x14ac:dyDescent="0.25">
      <c r="C142" s="124"/>
      <c r="F142" s="1"/>
      <c r="I142" s="1"/>
      <c r="J142" s="1"/>
    </row>
    <row r="143" spans="3:10" x14ac:dyDescent="0.25">
      <c r="C143" s="124"/>
      <c r="F143" s="1"/>
      <c r="I143" s="1"/>
      <c r="J143" s="1"/>
    </row>
    <row r="144" spans="3:10" x14ac:dyDescent="0.25">
      <c r="C144" s="124"/>
      <c r="F144" s="1"/>
      <c r="I144" s="1"/>
      <c r="J144" s="1"/>
    </row>
    <row r="145" spans="3:10" x14ac:dyDescent="0.25">
      <c r="C145" s="124"/>
      <c r="F145" s="1"/>
      <c r="I145" s="1"/>
      <c r="J145" s="1"/>
    </row>
    <row r="146" spans="3:10" x14ac:dyDescent="0.25">
      <c r="C146" s="124"/>
      <c r="F146" s="1"/>
      <c r="I146" s="1"/>
      <c r="J146" s="1"/>
    </row>
    <row r="147" spans="3:10" x14ac:dyDescent="0.25">
      <c r="C147" s="124"/>
      <c r="F147" s="1"/>
      <c r="I147" s="1"/>
      <c r="J147" s="1"/>
    </row>
    <row r="148" spans="3:10" x14ac:dyDescent="0.25">
      <c r="C148" s="124"/>
      <c r="F148" s="1"/>
      <c r="I148" s="1"/>
      <c r="J148" s="1"/>
    </row>
    <row r="149" spans="3:10" x14ac:dyDescent="0.25">
      <c r="C149" s="124"/>
      <c r="F149" s="1"/>
      <c r="I149" s="1"/>
      <c r="J149" s="1"/>
    </row>
    <row r="150" spans="3:10" x14ac:dyDescent="0.25">
      <c r="C150" s="124"/>
      <c r="F150" s="1"/>
      <c r="I150" s="1"/>
      <c r="J150" s="1"/>
    </row>
    <row r="151" spans="3:10" x14ac:dyDescent="0.25">
      <c r="C151" s="124"/>
      <c r="F151" s="1"/>
      <c r="I151" s="1"/>
      <c r="J151" s="1"/>
    </row>
    <row r="152" spans="3:10" x14ac:dyDescent="0.25">
      <c r="C152" s="124"/>
      <c r="F152" s="1"/>
      <c r="I152" s="1"/>
      <c r="J152" s="1"/>
    </row>
    <row r="153" spans="3:10" x14ac:dyDescent="0.25">
      <c r="C153" s="124"/>
      <c r="F153" s="1"/>
      <c r="I153" s="1"/>
      <c r="J153" s="1"/>
    </row>
    <row r="154" spans="3:10" x14ac:dyDescent="0.25">
      <c r="C154" s="124"/>
      <c r="F154" s="1"/>
      <c r="I154" s="1"/>
      <c r="J154" s="1"/>
    </row>
    <row r="155" spans="3:10" x14ac:dyDescent="0.25">
      <c r="C155" s="124"/>
      <c r="F155" s="1"/>
      <c r="I155" s="1"/>
      <c r="J155" s="1"/>
    </row>
    <row r="156" spans="3:10" x14ac:dyDescent="0.25">
      <c r="C156" s="124"/>
      <c r="F156" s="1"/>
      <c r="I156" s="1"/>
      <c r="J156" s="1"/>
    </row>
    <row r="157" spans="3:10" x14ac:dyDescent="0.25">
      <c r="C157" s="124"/>
      <c r="F157" s="1"/>
      <c r="I157" s="1"/>
      <c r="J157" s="1"/>
    </row>
    <row r="158" spans="3:10" x14ac:dyDescent="0.25">
      <c r="C158" s="124"/>
      <c r="F158" s="1"/>
      <c r="I158" s="1"/>
      <c r="J158" s="1"/>
    </row>
    <row r="159" spans="3:10" x14ac:dyDescent="0.25">
      <c r="C159" s="124"/>
      <c r="F159" s="1"/>
      <c r="I159" s="1"/>
      <c r="J159" s="1"/>
    </row>
    <row r="160" spans="3:10" x14ac:dyDescent="0.25">
      <c r="C160" s="124"/>
      <c r="F160" s="1"/>
      <c r="I160" s="1"/>
      <c r="J160" s="1"/>
    </row>
    <row r="161" spans="3:10" x14ac:dyDescent="0.25">
      <c r="C161" s="124"/>
      <c r="F161" s="1"/>
      <c r="I161" s="1"/>
      <c r="J161" s="1"/>
    </row>
    <row r="162" spans="3:10" x14ac:dyDescent="0.25">
      <c r="C162" s="124"/>
      <c r="F162" s="1"/>
      <c r="I162" s="1"/>
      <c r="J162" s="1"/>
    </row>
    <row r="163" spans="3:10" x14ac:dyDescent="0.25">
      <c r="C163" s="124"/>
      <c r="F163" s="1"/>
      <c r="I163" s="1"/>
      <c r="J163" s="1"/>
    </row>
    <row r="164" spans="3:10" x14ac:dyDescent="0.25">
      <c r="C164" s="124"/>
      <c r="F164" s="1"/>
      <c r="I164" s="1"/>
      <c r="J164" s="1"/>
    </row>
    <row r="165" spans="3:10" x14ac:dyDescent="0.25">
      <c r="C165" s="124"/>
      <c r="F165" s="1"/>
      <c r="I165" s="1"/>
      <c r="J165" s="1"/>
    </row>
    <row r="166" spans="3:10" x14ac:dyDescent="0.25">
      <c r="C166" s="124"/>
      <c r="F166" s="1"/>
      <c r="I166" s="1"/>
      <c r="J166" s="1"/>
    </row>
    <row r="167" spans="3:10" x14ac:dyDescent="0.25">
      <c r="C167" s="124"/>
      <c r="F167" s="1"/>
      <c r="I167" s="1"/>
      <c r="J167" s="1"/>
    </row>
    <row r="168" spans="3:10" x14ac:dyDescent="0.25">
      <c r="C168" s="124"/>
      <c r="F168" s="1"/>
      <c r="I168" s="1"/>
      <c r="J168" s="1"/>
    </row>
    <row r="169" spans="3:10" x14ac:dyDescent="0.25">
      <c r="C169" s="124"/>
      <c r="F169" s="1"/>
      <c r="I169" s="1"/>
      <c r="J169" s="1"/>
    </row>
    <row r="170" spans="3:10" x14ac:dyDescent="0.25">
      <c r="C170" s="124"/>
      <c r="F170" s="1"/>
      <c r="I170" s="1"/>
      <c r="J170" s="1"/>
    </row>
    <row r="171" spans="3:10" x14ac:dyDescent="0.25">
      <c r="C171" s="124"/>
      <c r="F171" s="1"/>
      <c r="I171" s="1"/>
      <c r="J171" s="1"/>
    </row>
    <row r="172" spans="3:10" x14ac:dyDescent="0.25">
      <c r="C172" s="124"/>
      <c r="F172" s="1"/>
      <c r="I172" s="1"/>
      <c r="J172" s="1"/>
    </row>
    <row r="173" spans="3:10" x14ac:dyDescent="0.25">
      <c r="C173" s="124"/>
      <c r="F173" s="1"/>
      <c r="I173" s="1"/>
      <c r="J173" s="1"/>
    </row>
    <row r="174" spans="3:10" x14ac:dyDescent="0.25">
      <c r="C174" s="124"/>
      <c r="F174" s="1"/>
      <c r="I174" s="1"/>
      <c r="J174" s="1"/>
    </row>
    <row r="175" spans="3:10" x14ac:dyDescent="0.25">
      <c r="C175" s="124"/>
      <c r="F175" s="1"/>
      <c r="I175" s="1"/>
      <c r="J175" s="1"/>
    </row>
    <row r="176" spans="3:10" x14ac:dyDescent="0.25">
      <c r="C176" s="124"/>
      <c r="F176" s="1"/>
      <c r="I176" s="1"/>
      <c r="J176" s="1"/>
    </row>
    <row r="177" spans="3:10" x14ac:dyDescent="0.25">
      <c r="C177" s="124"/>
      <c r="F177" s="1"/>
      <c r="I177" s="1"/>
      <c r="J177" s="1"/>
    </row>
    <row r="178" spans="3:10" x14ac:dyDescent="0.25">
      <c r="C178" s="124"/>
      <c r="F178" s="1"/>
      <c r="I178" s="1"/>
      <c r="J178" s="1"/>
    </row>
    <row r="179" spans="3:10" x14ac:dyDescent="0.25">
      <c r="C179" s="124"/>
      <c r="F179" s="1"/>
      <c r="I179" s="1"/>
      <c r="J179" s="1"/>
    </row>
    <row r="180" spans="3:10" x14ac:dyDescent="0.25">
      <c r="C180" s="124"/>
      <c r="F180" s="1"/>
      <c r="I180" s="1"/>
      <c r="J180" s="1"/>
    </row>
    <row r="181" spans="3:10" x14ac:dyDescent="0.25">
      <c r="C181" s="124"/>
      <c r="F181" s="1"/>
      <c r="I181" s="1"/>
      <c r="J181" s="1"/>
    </row>
    <row r="182" spans="3:10" x14ac:dyDescent="0.25">
      <c r="C182" s="124"/>
      <c r="F182" s="1"/>
      <c r="I182" s="1"/>
      <c r="J182" s="1"/>
    </row>
    <row r="183" spans="3:10" x14ac:dyDescent="0.25">
      <c r="C183" s="124"/>
      <c r="F183" s="1"/>
      <c r="I183" s="1"/>
      <c r="J183" s="1"/>
    </row>
    <row r="184" spans="3:10" x14ac:dyDescent="0.25">
      <c r="C184" s="124"/>
      <c r="F184" s="1"/>
      <c r="I184" s="1"/>
      <c r="J184" s="1"/>
    </row>
    <row r="185" spans="3:10" x14ac:dyDescent="0.25">
      <c r="C185" s="124"/>
      <c r="F185" s="1"/>
      <c r="I185" s="1"/>
      <c r="J185" s="1"/>
    </row>
    <row r="186" spans="3:10" x14ac:dyDescent="0.25">
      <c r="C186" s="124"/>
      <c r="F186" s="1"/>
      <c r="I186" s="1"/>
      <c r="J186" s="1"/>
    </row>
    <row r="187" spans="3:10" x14ac:dyDescent="0.25">
      <c r="C187" s="124"/>
      <c r="F187" s="1"/>
      <c r="I187" s="1"/>
      <c r="J187" s="1"/>
    </row>
    <row r="188" spans="3:10" x14ac:dyDescent="0.25">
      <c r="C188" s="124"/>
      <c r="F188" s="1"/>
      <c r="I188" s="1"/>
      <c r="J188" s="1"/>
    </row>
    <row r="189" spans="3:10" x14ac:dyDescent="0.25">
      <c r="C189" s="124"/>
      <c r="F189" s="1"/>
      <c r="I189" s="1"/>
      <c r="J189" s="1"/>
    </row>
    <row r="190" spans="3:10" x14ac:dyDescent="0.25">
      <c r="C190" s="124"/>
      <c r="F190" s="1"/>
      <c r="I190" s="1"/>
      <c r="J190" s="1"/>
    </row>
    <row r="191" spans="3:10" x14ac:dyDescent="0.25">
      <c r="C191" s="124"/>
      <c r="F191" s="1"/>
      <c r="I191" s="1"/>
      <c r="J191" s="1"/>
    </row>
    <row r="192" spans="3:10" x14ac:dyDescent="0.25">
      <c r="C192" s="124"/>
      <c r="F192" s="1"/>
      <c r="I192" s="1"/>
      <c r="J192" s="1"/>
    </row>
    <row r="193" spans="3:10" x14ac:dyDescent="0.25">
      <c r="C193" s="124"/>
      <c r="F193" s="1"/>
      <c r="I193" s="1"/>
      <c r="J193" s="1"/>
    </row>
    <row r="194" spans="3:10" x14ac:dyDescent="0.25">
      <c r="C194" s="124"/>
      <c r="F194" s="1"/>
      <c r="I194" s="1"/>
      <c r="J194" s="1"/>
    </row>
    <row r="195" spans="3:10" x14ac:dyDescent="0.25">
      <c r="C195" s="124"/>
      <c r="F195" s="1"/>
      <c r="I195" s="1"/>
      <c r="J195" s="1"/>
    </row>
    <row r="196" spans="3:10" x14ac:dyDescent="0.25">
      <c r="C196" s="124"/>
      <c r="F196" s="1"/>
      <c r="I196" s="1"/>
      <c r="J196" s="1"/>
    </row>
    <row r="197" spans="3:10" x14ac:dyDescent="0.25">
      <c r="C197" s="124"/>
      <c r="F197" s="1"/>
      <c r="I197" s="1"/>
      <c r="J197" s="1"/>
    </row>
    <row r="198" spans="3:10" x14ac:dyDescent="0.25">
      <c r="C198" s="124"/>
      <c r="F198" s="1"/>
      <c r="I198" s="1"/>
      <c r="J198" s="1"/>
    </row>
    <row r="199" spans="3:10" x14ac:dyDescent="0.25">
      <c r="C199" s="124"/>
      <c r="F199" s="1"/>
      <c r="I199" s="1"/>
      <c r="J199" s="1"/>
    </row>
    <row r="200" spans="3:10" x14ac:dyDescent="0.25">
      <c r="C200" s="124"/>
      <c r="F200" s="1"/>
      <c r="I200" s="1"/>
      <c r="J200" s="1"/>
    </row>
    <row r="201" spans="3:10" x14ac:dyDescent="0.25">
      <c r="C201" s="124"/>
      <c r="F201" s="1"/>
      <c r="I201" s="1"/>
      <c r="J201" s="1"/>
    </row>
    <row r="202" spans="3:10" x14ac:dyDescent="0.25">
      <c r="C202" s="124"/>
      <c r="F202" s="1"/>
      <c r="I202" s="1"/>
      <c r="J202" s="1"/>
    </row>
    <row r="203" spans="3:10" x14ac:dyDescent="0.25">
      <c r="C203" s="124"/>
      <c r="F203" s="1"/>
      <c r="I203" s="1"/>
      <c r="J203" s="1"/>
    </row>
  </sheetData>
  <autoFilter ref="E9:K66">
    <filterColumn colId="6">
      <filters>
        <filter val="0"/>
        <filter val="5"/>
      </filters>
    </filterColumn>
  </autoFilter>
  <mergeCells count="6">
    <mergeCell ref="A6:C6"/>
    <mergeCell ref="A1:C1"/>
    <mergeCell ref="A2:B2"/>
    <mergeCell ref="A3:B3"/>
    <mergeCell ref="A4:B4"/>
    <mergeCell ref="A5:B5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5"/>
  <sheetViews>
    <sheetView topLeftCell="A17" zoomScale="70" zoomScaleNormal="70" workbookViewId="0">
      <selection activeCell="F21" sqref="F21"/>
    </sheetView>
  </sheetViews>
  <sheetFormatPr defaultColWidth="8.7109375" defaultRowHeight="15" x14ac:dyDescent="0.25"/>
  <cols>
    <col min="1" max="1" width="8.85546875" style="1" customWidth="1"/>
    <col min="2" max="2" width="54.28515625" style="1" customWidth="1"/>
    <col min="3" max="3" width="22.42578125" style="1" customWidth="1"/>
    <col min="4" max="4" width="19.5703125" style="1" customWidth="1"/>
    <col min="5" max="5" width="19.42578125" style="1" customWidth="1"/>
    <col min="6" max="6" width="18" style="1" customWidth="1"/>
    <col min="7" max="7" width="22.140625" style="1" customWidth="1"/>
    <col min="8" max="8" width="19.7109375" style="1" customWidth="1"/>
    <col min="9" max="9" width="19.85546875" style="1" customWidth="1"/>
    <col min="10" max="10" width="15.5703125" style="2" customWidth="1"/>
    <col min="11" max="11" width="10.5703125" style="2" customWidth="1"/>
    <col min="12" max="12" width="10.28515625" style="1" customWidth="1"/>
    <col min="13" max="13" width="10.7109375" style="2" customWidth="1"/>
    <col min="14" max="14" width="16" style="1" customWidth="1"/>
    <col min="15" max="15" width="12.28515625" style="1" customWidth="1"/>
    <col min="16" max="16" width="12.5703125" style="1" customWidth="1"/>
    <col min="17" max="17" width="14.42578125" style="1" customWidth="1"/>
    <col min="18" max="18" width="15.140625" style="1" customWidth="1"/>
    <col min="19" max="19" width="18.42578125" style="1" customWidth="1"/>
    <col min="20" max="20" width="13.28515625" style="1" customWidth="1"/>
    <col min="21" max="21" width="17" style="1" customWidth="1"/>
    <col min="22" max="22" width="16.140625" style="1" customWidth="1"/>
    <col min="23" max="23" width="18.7109375" style="1" customWidth="1"/>
    <col min="24" max="24" width="21.7109375" style="1" customWidth="1"/>
    <col min="25" max="25" width="14" style="2" customWidth="1"/>
    <col min="26" max="26" width="19.28515625" style="3" customWidth="1"/>
    <col min="27" max="27" width="17.42578125" style="2" customWidth="1"/>
  </cols>
  <sheetData>
    <row r="1" spans="1:28" ht="23.25" customHeight="1" x14ac:dyDescent="0.35">
      <c r="P1" s="4"/>
    </row>
    <row r="2" spans="1:28" ht="57" customHeight="1" x14ac:dyDescent="0.75">
      <c r="A2" s="5"/>
      <c r="B2" s="5"/>
      <c r="C2" s="5"/>
      <c r="D2" s="5"/>
      <c r="E2" s="5"/>
      <c r="F2" s="6"/>
      <c r="G2" s="7"/>
      <c r="H2" s="7"/>
      <c r="I2" s="7"/>
      <c r="J2" s="8"/>
      <c r="K2" s="8"/>
      <c r="L2" s="6"/>
      <c r="M2" s="8"/>
      <c r="N2" s="6"/>
      <c r="O2" s="6"/>
      <c r="P2" s="6"/>
      <c r="Q2" s="6"/>
      <c r="R2" s="225" t="s">
        <v>0</v>
      </c>
      <c r="S2" s="225"/>
      <c r="T2" s="225"/>
      <c r="U2" s="225"/>
      <c r="V2" s="225"/>
      <c r="W2" s="225"/>
      <c r="X2" s="225"/>
      <c r="Y2" s="225"/>
      <c r="Z2" s="225"/>
      <c r="AA2" s="225"/>
      <c r="AB2" s="9"/>
    </row>
    <row r="3" spans="1:28" ht="315.75" customHeight="1" x14ac:dyDescent="0.75">
      <c r="A3" s="5"/>
      <c r="B3" s="5"/>
      <c r="C3" s="5"/>
      <c r="D3" s="5"/>
      <c r="E3" s="5"/>
      <c r="F3" s="6"/>
      <c r="G3" s="7"/>
      <c r="H3" s="7"/>
      <c r="I3" s="7"/>
      <c r="J3" s="8"/>
      <c r="K3" s="8"/>
      <c r="L3" s="6"/>
      <c r="M3" s="8"/>
      <c r="N3" s="6"/>
      <c r="O3" s="6"/>
      <c r="P3" s="6"/>
      <c r="Q3" s="6"/>
      <c r="R3" s="225" t="s">
        <v>1</v>
      </c>
      <c r="S3" s="225"/>
      <c r="T3" s="225"/>
      <c r="U3" s="225"/>
      <c r="V3" s="225"/>
      <c r="W3" s="225"/>
      <c r="X3" s="225"/>
      <c r="Y3" s="225"/>
      <c r="Z3" s="225"/>
      <c r="AA3" s="225"/>
      <c r="AB3" s="9"/>
    </row>
    <row r="4" spans="1:28" ht="44.25" customHeight="1" x14ac:dyDescent="0.75">
      <c r="A4" s="5"/>
      <c r="B4" s="5"/>
      <c r="C4" s="5"/>
      <c r="D4" s="5"/>
      <c r="E4" s="5"/>
      <c r="F4" s="6"/>
      <c r="G4" s="7"/>
      <c r="H4" s="7"/>
      <c r="I4" s="7"/>
      <c r="J4" s="8"/>
      <c r="K4" s="8"/>
      <c r="L4" s="6"/>
      <c r="M4" s="8"/>
      <c r="N4" s="6"/>
      <c r="O4" s="6"/>
      <c r="P4" s="6"/>
      <c r="Q4" s="6"/>
      <c r="R4" s="6"/>
      <c r="S4" s="6"/>
      <c r="T4" s="225" t="s">
        <v>98</v>
      </c>
      <c r="U4" s="225"/>
      <c r="V4" s="225"/>
      <c r="W4" s="225"/>
      <c r="X4" s="225"/>
      <c r="Y4" s="225"/>
      <c r="Z4" s="225"/>
      <c r="AA4" s="225"/>
      <c r="AB4" s="9"/>
    </row>
    <row r="5" spans="1:28" ht="21" customHeight="1" x14ac:dyDescent="0.75">
      <c r="A5" s="5"/>
      <c r="B5" s="5"/>
      <c r="C5" s="5"/>
      <c r="D5" s="5"/>
      <c r="E5" s="5"/>
      <c r="F5" s="6"/>
      <c r="G5" s="7"/>
      <c r="H5" s="7"/>
      <c r="I5" s="7"/>
      <c r="J5" s="8"/>
      <c r="K5" s="8"/>
      <c r="L5" s="6"/>
      <c r="M5" s="8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10"/>
      <c r="Z5" s="10"/>
      <c r="AA5" s="10"/>
      <c r="AB5" s="9"/>
    </row>
    <row r="6" spans="1:28" ht="11.25" customHeight="1" x14ac:dyDescent="0.75">
      <c r="A6" s="5"/>
      <c r="B6" s="226" t="s">
        <v>2</v>
      </c>
      <c r="C6" s="226"/>
      <c r="D6" s="226"/>
      <c r="E6" s="226"/>
      <c r="F6" s="226"/>
      <c r="G6" s="226"/>
      <c r="H6" s="226"/>
      <c r="I6" s="226"/>
      <c r="J6" s="226"/>
      <c r="K6" s="8"/>
      <c r="L6" s="6"/>
      <c r="M6" s="8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225"/>
      <c r="Z6" s="225"/>
      <c r="AA6" s="225"/>
      <c r="AB6" s="9"/>
    </row>
    <row r="7" spans="1:28" ht="5.25" customHeight="1" x14ac:dyDescent="0.75">
      <c r="A7" s="5"/>
      <c r="B7" s="226"/>
      <c r="C7" s="226"/>
      <c r="D7" s="226"/>
      <c r="E7" s="226"/>
      <c r="F7" s="226"/>
      <c r="G7" s="226"/>
      <c r="H7" s="226"/>
      <c r="I7" s="226"/>
      <c r="J7" s="226"/>
      <c r="K7" s="8"/>
      <c r="L7" s="6"/>
      <c r="M7" s="8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225"/>
      <c r="Z7" s="225"/>
      <c r="AA7" s="225"/>
      <c r="AB7" s="9"/>
    </row>
    <row r="8" spans="1:28" ht="9.75" customHeight="1" x14ac:dyDescent="0.75">
      <c r="A8" s="5"/>
      <c r="B8" s="226"/>
      <c r="C8" s="226"/>
      <c r="D8" s="226"/>
      <c r="E8" s="226"/>
      <c r="F8" s="226"/>
      <c r="G8" s="226"/>
      <c r="H8" s="226"/>
      <c r="I8" s="226"/>
      <c r="J8" s="226"/>
      <c r="K8" s="8"/>
      <c r="L8" s="6"/>
      <c r="M8" s="8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225"/>
      <c r="Z8" s="225"/>
      <c r="AA8" s="225"/>
      <c r="AB8" s="9"/>
    </row>
    <row r="9" spans="1:28" ht="64.5" customHeight="1" x14ac:dyDescent="0.75">
      <c r="A9" s="5"/>
      <c r="B9" s="226"/>
      <c r="C9" s="226"/>
      <c r="D9" s="226"/>
      <c r="E9" s="226"/>
      <c r="F9" s="226"/>
      <c r="G9" s="226"/>
      <c r="H9" s="226"/>
      <c r="I9" s="226"/>
      <c r="J9" s="226"/>
      <c r="K9" s="8"/>
      <c r="L9" s="6"/>
      <c r="M9" s="8"/>
      <c r="N9" s="11"/>
      <c r="O9" s="11"/>
      <c r="P9" s="11"/>
      <c r="Q9" s="11"/>
      <c r="R9" s="11"/>
      <c r="S9" s="11"/>
      <c r="T9" s="11"/>
      <c r="U9" s="11"/>
      <c r="V9" s="227" t="s">
        <v>3</v>
      </c>
      <c r="W9" s="227"/>
      <c r="X9" s="227"/>
      <c r="Y9" s="227"/>
      <c r="Z9" s="227"/>
      <c r="AA9" s="227"/>
      <c r="AB9" s="9"/>
    </row>
    <row r="10" spans="1:28" ht="79.5" customHeight="1" x14ac:dyDescent="0.75">
      <c r="A10" s="5"/>
      <c r="B10" s="226"/>
      <c r="C10" s="226"/>
      <c r="D10" s="226"/>
      <c r="E10" s="226"/>
      <c r="F10" s="226"/>
      <c r="G10" s="226"/>
      <c r="H10" s="226"/>
      <c r="I10" s="226"/>
      <c r="J10" s="226"/>
      <c r="K10" s="8"/>
      <c r="L10" s="6"/>
      <c r="M10" s="8"/>
      <c r="N10" s="12"/>
      <c r="O10" s="12"/>
      <c r="P10" s="12"/>
      <c r="Q10" s="12"/>
      <c r="R10" s="6" t="s">
        <v>99</v>
      </c>
      <c r="S10" s="12"/>
      <c r="T10" s="228" t="s">
        <v>4</v>
      </c>
      <c r="U10" s="228"/>
      <c r="V10" s="228"/>
      <c r="W10" s="228"/>
      <c r="X10" s="228"/>
      <c r="Y10" s="228"/>
      <c r="Z10" s="228"/>
      <c r="AA10" s="228"/>
      <c r="AB10" s="9"/>
    </row>
    <row r="11" spans="1:28" ht="19.5" customHeight="1" x14ac:dyDescent="0.75">
      <c r="A11" s="5"/>
      <c r="B11" s="226"/>
      <c r="C11" s="226"/>
      <c r="D11" s="226"/>
      <c r="E11" s="226"/>
      <c r="F11" s="226"/>
      <c r="G11" s="226"/>
      <c r="H11" s="226"/>
      <c r="I11" s="226"/>
      <c r="J11" s="226"/>
      <c r="K11" s="8"/>
      <c r="L11" s="6"/>
      <c r="M11" s="8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13"/>
      <c r="Z11" s="14"/>
      <c r="AA11" s="8"/>
      <c r="AB11" s="9"/>
    </row>
    <row r="12" spans="1:28" ht="105.75" customHeight="1" x14ac:dyDescent="0.75">
      <c r="A12" s="5"/>
      <c r="B12" s="226"/>
      <c r="C12" s="226"/>
      <c r="D12" s="226"/>
      <c r="E12" s="226"/>
      <c r="F12" s="226"/>
      <c r="G12" s="226"/>
      <c r="H12" s="226"/>
      <c r="I12" s="226"/>
      <c r="J12" s="226"/>
      <c r="K12" s="8"/>
      <c r="L12" s="6"/>
      <c r="M12" s="8"/>
      <c r="N12" s="6"/>
      <c r="O12" s="6"/>
      <c r="P12" s="6"/>
      <c r="Q12" s="6"/>
      <c r="R12" s="6"/>
      <c r="S12" s="6"/>
      <c r="T12" s="15"/>
      <c r="U12" s="15"/>
      <c r="V12" s="15"/>
      <c r="W12" s="229"/>
      <c r="X12" s="229"/>
      <c r="Y12" s="229"/>
      <c r="Z12" s="229"/>
      <c r="AA12" s="229"/>
      <c r="AB12" s="9"/>
    </row>
    <row r="13" spans="1:28" ht="51" x14ac:dyDescent="0.75">
      <c r="A13" s="5"/>
      <c r="B13" s="6"/>
      <c r="C13" s="6"/>
      <c r="D13" s="6"/>
      <c r="E13" s="6"/>
      <c r="F13" s="6"/>
      <c r="G13" s="6"/>
      <c r="H13" s="6"/>
      <c r="I13" s="6"/>
      <c r="J13" s="8"/>
      <c r="K13" s="8"/>
      <c r="L13" s="6"/>
      <c r="M13" s="8"/>
      <c r="N13" s="6"/>
      <c r="O13" s="6"/>
      <c r="P13" s="6"/>
      <c r="Q13" s="6"/>
      <c r="R13" s="6"/>
      <c r="S13" s="6"/>
      <c r="T13" s="232" t="s">
        <v>6</v>
      </c>
      <c r="U13" s="232"/>
      <c r="V13" s="232"/>
      <c r="W13" s="232"/>
      <c r="X13" s="232"/>
      <c r="Y13" s="232"/>
      <c r="Z13" s="232"/>
      <c r="AA13" s="232"/>
      <c r="AB13" s="9"/>
    </row>
    <row r="14" spans="1:28" ht="46.5" customHeight="1" x14ac:dyDescent="0.75">
      <c r="A14" s="5"/>
      <c r="B14" s="5"/>
      <c r="C14" s="5"/>
      <c r="D14" s="5"/>
      <c r="E14" s="5"/>
      <c r="F14" s="5"/>
      <c r="G14" s="5"/>
      <c r="H14" s="5"/>
      <c r="I14" s="5"/>
      <c r="J14" s="13"/>
      <c r="K14" s="16"/>
      <c r="L14" s="17"/>
      <c r="M14" s="13"/>
      <c r="N14" s="5"/>
      <c r="O14" s="5"/>
      <c r="P14" s="5"/>
      <c r="Q14" s="5"/>
      <c r="R14" s="5"/>
      <c r="S14" s="5"/>
      <c r="T14" s="5"/>
      <c r="U14" s="5"/>
      <c r="V14" s="5"/>
      <c r="W14" s="232" t="s">
        <v>7</v>
      </c>
      <c r="X14" s="232"/>
      <c r="Y14" s="232"/>
      <c r="Z14" s="232"/>
      <c r="AA14" s="232"/>
    </row>
    <row r="15" spans="1:28" ht="49.5" x14ac:dyDescent="0.65">
      <c r="A15" s="233" t="s">
        <v>8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</row>
    <row r="16" spans="1:28" ht="49.5" x14ac:dyDescent="0.65">
      <c r="A16" s="233" t="s">
        <v>100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</row>
    <row r="17" spans="1:27" ht="27.75" customHeight="1" x14ac:dyDescent="0.7">
      <c r="A17" s="6"/>
      <c r="B17" s="6"/>
      <c r="C17" s="6"/>
      <c r="D17" s="6"/>
      <c r="E17" s="6"/>
      <c r="F17" s="12"/>
      <c r="G17" s="6"/>
      <c r="H17" s="6"/>
      <c r="I17" s="6"/>
      <c r="J17" s="8"/>
      <c r="K17" s="8"/>
      <c r="L17" s="6"/>
      <c r="M17" s="8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8"/>
      <c r="Z17" s="14"/>
      <c r="AA17" s="8"/>
    </row>
    <row r="18" spans="1:27" ht="49.5" customHeight="1" x14ac:dyDescent="0.3">
      <c r="A18" s="234" t="s">
        <v>10</v>
      </c>
      <c r="B18" s="234" t="s">
        <v>11</v>
      </c>
      <c r="C18" s="85"/>
      <c r="D18" s="85"/>
      <c r="E18" s="85"/>
      <c r="F18" s="238" t="s">
        <v>12</v>
      </c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9" t="s">
        <v>13</v>
      </c>
      <c r="AA18" s="240" t="s">
        <v>14</v>
      </c>
    </row>
    <row r="19" spans="1:27" ht="300.75" customHeight="1" x14ac:dyDescent="0.25">
      <c r="A19" s="234"/>
      <c r="B19" s="234"/>
      <c r="C19" s="86" t="s">
        <v>101</v>
      </c>
      <c r="D19" s="86" t="s">
        <v>102</v>
      </c>
      <c r="E19" s="86" t="s">
        <v>103</v>
      </c>
      <c r="F19" s="87" t="s">
        <v>15</v>
      </c>
      <c r="G19" s="88" t="s">
        <v>16</v>
      </c>
      <c r="H19" s="88" t="s">
        <v>17</v>
      </c>
      <c r="I19" s="88" t="s">
        <v>18</v>
      </c>
      <c r="J19" s="88" t="s">
        <v>19</v>
      </c>
      <c r="K19" s="89" t="s">
        <v>20</v>
      </c>
      <c r="L19" s="90" t="s">
        <v>21</v>
      </c>
      <c r="M19" s="89" t="s">
        <v>22</v>
      </c>
      <c r="N19" s="91" t="s">
        <v>104</v>
      </c>
      <c r="O19" s="91" t="s">
        <v>24</v>
      </c>
      <c r="P19" s="91" t="s">
        <v>25</v>
      </c>
      <c r="Q19" s="91" t="s">
        <v>26</v>
      </c>
      <c r="R19" s="91" t="s">
        <v>27</v>
      </c>
      <c r="S19" s="91" t="s">
        <v>28</v>
      </c>
      <c r="T19" s="91" t="s">
        <v>29</v>
      </c>
      <c r="U19" s="91" t="s">
        <v>30</v>
      </c>
      <c r="V19" s="91" t="s">
        <v>31</v>
      </c>
      <c r="W19" s="91" t="s">
        <v>32</v>
      </c>
      <c r="X19" s="91" t="s">
        <v>33</v>
      </c>
      <c r="Y19" s="88" t="s">
        <v>34</v>
      </c>
      <c r="Z19" s="239"/>
      <c r="AA19" s="240"/>
    </row>
    <row r="20" spans="1:27" s="31" customFormat="1" ht="34.5" customHeight="1" x14ac:dyDescent="0.3">
      <c r="A20" s="26">
        <v>1</v>
      </c>
      <c r="B20" s="26">
        <v>2</v>
      </c>
      <c r="C20" s="26"/>
      <c r="D20" s="26"/>
      <c r="E20" s="26"/>
      <c r="F20" s="26">
        <v>3</v>
      </c>
      <c r="G20" s="26">
        <v>4</v>
      </c>
      <c r="H20" s="26">
        <v>5</v>
      </c>
      <c r="I20" s="26">
        <v>6</v>
      </c>
      <c r="J20" s="26">
        <v>7</v>
      </c>
      <c r="K20" s="26">
        <v>8</v>
      </c>
      <c r="L20" s="26">
        <v>9</v>
      </c>
      <c r="M20" s="26">
        <v>10</v>
      </c>
      <c r="N20" s="26">
        <v>11</v>
      </c>
      <c r="O20" s="26">
        <v>12</v>
      </c>
      <c r="P20" s="26">
        <v>13</v>
      </c>
      <c r="Q20" s="26">
        <v>14</v>
      </c>
      <c r="R20" s="26">
        <v>15</v>
      </c>
      <c r="S20" s="26">
        <v>16</v>
      </c>
      <c r="T20" s="26">
        <v>17</v>
      </c>
      <c r="U20" s="26">
        <v>18</v>
      </c>
      <c r="V20" s="26">
        <v>19</v>
      </c>
      <c r="W20" s="26">
        <v>20</v>
      </c>
      <c r="X20" s="26">
        <v>21</v>
      </c>
      <c r="Y20" s="26">
        <v>22</v>
      </c>
      <c r="Z20" s="26">
        <v>23</v>
      </c>
      <c r="AA20" s="26">
        <v>24</v>
      </c>
    </row>
    <row r="21" spans="1:27" ht="57" customHeight="1" x14ac:dyDescent="0.3">
      <c r="A21" s="32">
        <v>1</v>
      </c>
      <c r="B21" s="43" t="s">
        <v>35</v>
      </c>
      <c r="C21" s="32">
        <v>135</v>
      </c>
      <c r="D21" s="32">
        <v>125</v>
      </c>
      <c r="E21" s="32">
        <v>130</v>
      </c>
      <c r="F21" s="92">
        <f t="shared" ref="F21:F52" si="0">SUM(C21+D21+E21)/3</f>
        <v>130</v>
      </c>
      <c r="G21" s="93"/>
      <c r="H21" s="93"/>
      <c r="I21" s="93"/>
      <c r="J21" s="94"/>
      <c r="K21" s="94"/>
      <c r="L21" s="9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42"/>
      <c r="AA21" s="39"/>
    </row>
    <row r="22" spans="1:27" ht="36.75" customHeight="1" x14ac:dyDescent="0.3">
      <c r="A22" s="32">
        <v>2</v>
      </c>
      <c r="B22" s="43" t="s">
        <v>37</v>
      </c>
      <c r="C22" s="32">
        <v>135</v>
      </c>
      <c r="D22" s="32">
        <v>135</v>
      </c>
      <c r="E22" s="32">
        <v>135</v>
      </c>
      <c r="F22" s="92">
        <f t="shared" si="0"/>
        <v>135</v>
      </c>
      <c r="G22" s="93"/>
      <c r="H22" s="93"/>
      <c r="I22" s="93"/>
      <c r="J22" s="94"/>
      <c r="K22" s="94"/>
      <c r="L22" s="95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42"/>
      <c r="AA22" s="39"/>
    </row>
    <row r="23" spans="1:27" ht="74.25" customHeight="1" x14ac:dyDescent="0.3">
      <c r="A23" s="32">
        <v>3</v>
      </c>
      <c r="B23" s="43" t="s">
        <v>39</v>
      </c>
      <c r="C23" s="32">
        <v>120</v>
      </c>
      <c r="D23" s="32">
        <v>130</v>
      </c>
      <c r="E23" s="32">
        <v>120</v>
      </c>
      <c r="F23" s="92">
        <f t="shared" si="0"/>
        <v>123.33333333333333</v>
      </c>
      <c r="G23" s="93"/>
      <c r="H23" s="93"/>
      <c r="I23" s="93"/>
      <c r="J23" s="94"/>
      <c r="K23" s="94"/>
      <c r="L23" s="95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42"/>
      <c r="AA23" s="39"/>
    </row>
    <row r="24" spans="1:27" ht="37.5" x14ac:dyDescent="0.3">
      <c r="A24" s="32">
        <v>4</v>
      </c>
      <c r="B24" s="43" t="s">
        <v>40</v>
      </c>
      <c r="C24" s="32">
        <v>120</v>
      </c>
      <c r="D24" s="32">
        <v>120</v>
      </c>
      <c r="E24" s="32">
        <v>130</v>
      </c>
      <c r="F24" s="92">
        <f t="shared" si="0"/>
        <v>123.33333333333333</v>
      </c>
      <c r="G24" s="93"/>
      <c r="H24" s="93"/>
      <c r="I24" s="93"/>
      <c r="J24" s="94"/>
      <c r="K24" s="94"/>
      <c r="L24" s="9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42"/>
      <c r="AA24" s="39"/>
    </row>
    <row r="25" spans="1:27" ht="51.75" customHeight="1" x14ac:dyDescent="0.3">
      <c r="A25" s="32">
        <v>5</v>
      </c>
      <c r="B25" s="43" t="s">
        <v>41</v>
      </c>
      <c r="C25" s="32">
        <v>135</v>
      </c>
      <c r="D25" s="32">
        <v>135</v>
      </c>
      <c r="E25" s="32">
        <v>135</v>
      </c>
      <c r="F25" s="92">
        <f t="shared" si="0"/>
        <v>135</v>
      </c>
      <c r="G25" s="93"/>
      <c r="H25" s="93"/>
      <c r="I25" s="93"/>
      <c r="J25" s="94"/>
      <c r="K25" s="94"/>
      <c r="L25" s="95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42"/>
      <c r="AA25" s="39"/>
    </row>
    <row r="26" spans="1:27" ht="37.5" x14ac:dyDescent="0.3">
      <c r="A26" s="32">
        <v>6</v>
      </c>
      <c r="B26" s="43" t="s">
        <v>42</v>
      </c>
      <c r="C26" s="32">
        <v>135</v>
      </c>
      <c r="D26" s="32">
        <v>135</v>
      </c>
      <c r="E26" s="32">
        <v>135</v>
      </c>
      <c r="F26" s="92">
        <f t="shared" si="0"/>
        <v>135</v>
      </c>
      <c r="G26" s="93"/>
      <c r="H26" s="93"/>
      <c r="I26" s="93"/>
      <c r="J26" s="94"/>
      <c r="K26" s="94"/>
      <c r="L26" s="95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42"/>
      <c r="AA26" s="39"/>
    </row>
    <row r="27" spans="1:27" ht="56.25" x14ac:dyDescent="0.3">
      <c r="A27" s="32">
        <v>7</v>
      </c>
      <c r="B27" s="43" t="s">
        <v>43</v>
      </c>
      <c r="C27" s="32">
        <v>135</v>
      </c>
      <c r="D27" s="32">
        <v>110</v>
      </c>
      <c r="E27" s="32">
        <v>125</v>
      </c>
      <c r="F27" s="92">
        <f t="shared" si="0"/>
        <v>123.33333333333333</v>
      </c>
      <c r="G27" s="93"/>
      <c r="H27" s="93"/>
      <c r="I27" s="93"/>
      <c r="J27" s="94"/>
      <c r="K27" s="94"/>
      <c r="L27" s="95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42"/>
      <c r="AA27" s="39"/>
    </row>
    <row r="28" spans="1:27" ht="37.5" x14ac:dyDescent="0.3">
      <c r="A28" s="32">
        <v>8</v>
      </c>
      <c r="B28" s="43" t="s">
        <v>44</v>
      </c>
      <c r="C28" s="32">
        <v>105</v>
      </c>
      <c r="D28" s="32">
        <v>90</v>
      </c>
      <c r="E28" s="32">
        <v>105</v>
      </c>
      <c r="F28" s="92">
        <f t="shared" si="0"/>
        <v>100</v>
      </c>
      <c r="G28" s="93"/>
      <c r="H28" s="93"/>
      <c r="I28" s="93"/>
      <c r="J28" s="94"/>
      <c r="K28" s="94"/>
      <c r="L28" s="95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42"/>
      <c r="AA28" s="39"/>
    </row>
    <row r="29" spans="1:27" s="1" customFormat="1" ht="37.5" x14ac:dyDescent="0.3">
      <c r="A29" s="32">
        <v>9</v>
      </c>
      <c r="B29" s="33" t="s">
        <v>45</v>
      </c>
      <c r="C29" s="96">
        <v>135</v>
      </c>
      <c r="D29" s="96">
        <v>135</v>
      </c>
      <c r="E29" s="96">
        <v>135</v>
      </c>
      <c r="F29" s="92">
        <f t="shared" si="0"/>
        <v>135</v>
      </c>
      <c r="G29" s="93"/>
      <c r="H29" s="93"/>
      <c r="I29" s="93"/>
      <c r="J29" s="94"/>
      <c r="K29" s="94"/>
      <c r="L29" s="42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42"/>
      <c r="AA29" s="39"/>
    </row>
    <row r="30" spans="1:27" s="1" customFormat="1" ht="37.5" customHeight="1" x14ac:dyDescent="0.3">
      <c r="A30" s="32">
        <v>10</v>
      </c>
      <c r="B30" s="33" t="s">
        <v>46</v>
      </c>
      <c r="C30" s="23">
        <v>125</v>
      </c>
      <c r="D30" s="23">
        <v>125</v>
      </c>
      <c r="E30" s="23">
        <v>135</v>
      </c>
      <c r="F30" s="92">
        <f t="shared" si="0"/>
        <v>128.33333333333334</v>
      </c>
      <c r="G30" s="93"/>
      <c r="H30" s="93"/>
      <c r="I30" s="93"/>
      <c r="J30" s="94"/>
      <c r="K30" s="94"/>
      <c r="L30" s="42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42"/>
      <c r="AA30" s="39"/>
    </row>
    <row r="31" spans="1:27" s="1" customFormat="1" ht="39" customHeight="1" x14ac:dyDescent="0.3">
      <c r="A31" s="32">
        <v>11</v>
      </c>
      <c r="B31" s="33" t="s">
        <v>47</v>
      </c>
      <c r="C31" s="96">
        <v>125</v>
      </c>
      <c r="D31" s="96">
        <v>115</v>
      </c>
      <c r="E31" s="96">
        <v>125</v>
      </c>
      <c r="F31" s="92">
        <f t="shared" si="0"/>
        <v>121.66666666666667</v>
      </c>
      <c r="G31" s="93"/>
      <c r="H31" s="93"/>
      <c r="I31" s="93"/>
      <c r="J31" s="94"/>
      <c r="K31" s="94"/>
      <c r="L31" s="42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42"/>
      <c r="AA31" s="39"/>
    </row>
    <row r="32" spans="1:27" s="1" customFormat="1" ht="37.5" x14ac:dyDescent="0.3">
      <c r="A32" s="32">
        <v>12</v>
      </c>
      <c r="B32" s="45" t="s">
        <v>48</v>
      </c>
      <c r="C32" s="96">
        <v>105</v>
      </c>
      <c r="D32" s="96">
        <v>95</v>
      </c>
      <c r="E32" s="96">
        <v>115</v>
      </c>
      <c r="F32" s="92">
        <f t="shared" si="0"/>
        <v>105</v>
      </c>
      <c r="G32" s="93"/>
      <c r="H32" s="93"/>
      <c r="I32" s="93"/>
      <c r="J32" s="94"/>
      <c r="K32" s="94"/>
      <c r="L32" s="42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42"/>
      <c r="AA32" s="39"/>
    </row>
    <row r="33" spans="1:27" s="1" customFormat="1" ht="37.5" x14ac:dyDescent="0.3">
      <c r="A33" s="32">
        <v>13</v>
      </c>
      <c r="B33" s="46" t="s">
        <v>49</v>
      </c>
      <c r="C33" s="18">
        <v>115</v>
      </c>
      <c r="D33" s="18">
        <v>115</v>
      </c>
      <c r="E33" s="18">
        <v>120</v>
      </c>
      <c r="F33" s="92">
        <f t="shared" si="0"/>
        <v>116.66666666666667</v>
      </c>
      <c r="G33" s="93"/>
      <c r="H33" s="93"/>
      <c r="I33" s="93"/>
      <c r="J33" s="94"/>
      <c r="K33" s="94"/>
      <c r="L33" s="42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42"/>
      <c r="AA33" s="39"/>
    </row>
    <row r="34" spans="1:27" s="1" customFormat="1" ht="37.5" x14ac:dyDescent="0.3">
      <c r="A34" s="32">
        <v>14</v>
      </c>
      <c r="B34" s="33" t="s">
        <v>50</v>
      </c>
      <c r="C34" s="96">
        <v>100</v>
      </c>
      <c r="D34" s="96">
        <v>135</v>
      </c>
      <c r="E34" s="96">
        <v>125</v>
      </c>
      <c r="F34" s="92">
        <f t="shared" si="0"/>
        <v>120</v>
      </c>
      <c r="G34" s="93"/>
      <c r="H34" s="93"/>
      <c r="I34" s="93"/>
      <c r="J34" s="94"/>
      <c r="K34" s="94"/>
      <c r="L34" s="42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42"/>
      <c r="AA34" s="39"/>
    </row>
    <row r="35" spans="1:27" s="1" customFormat="1" ht="37.5" x14ac:dyDescent="0.3">
      <c r="A35" s="32">
        <v>15</v>
      </c>
      <c r="B35" s="33" t="s">
        <v>52</v>
      </c>
      <c r="C35" s="96">
        <v>125</v>
      </c>
      <c r="D35" s="96">
        <v>105</v>
      </c>
      <c r="E35" s="96">
        <v>105</v>
      </c>
      <c r="F35" s="92">
        <f t="shared" si="0"/>
        <v>111.66666666666667</v>
      </c>
      <c r="G35" s="93"/>
      <c r="H35" s="93"/>
      <c r="I35" s="93"/>
      <c r="J35" s="94"/>
      <c r="K35" s="94"/>
      <c r="L35" s="42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42"/>
      <c r="AA35" s="39"/>
    </row>
    <row r="36" spans="1:27" s="1" customFormat="1" ht="56.25" x14ac:dyDescent="0.3">
      <c r="A36" s="32">
        <v>16</v>
      </c>
      <c r="B36" s="33" t="s">
        <v>53</v>
      </c>
      <c r="C36" s="96">
        <v>85</v>
      </c>
      <c r="D36" s="96">
        <v>85</v>
      </c>
      <c r="E36" s="96">
        <v>105</v>
      </c>
      <c r="F36" s="92">
        <f t="shared" si="0"/>
        <v>91.666666666666671</v>
      </c>
      <c r="G36" s="93"/>
      <c r="H36" s="93"/>
      <c r="I36" s="93"/>
      <c r="J36" s="94"/>
      <c r="K36" s="94"/>
      <c r="L36" s="42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42"/>
      <c r="AA36" s="39"/>
    </row>
    <row r="37" spans="1:27" s="1" customFormat="1" ht="37.5" x14ac:dyDescent="0.3">
      <c r="A37" s="32">
        <v>17</v>
      </c>
      <c r="B37" s="33" t="s">
        <v>54</v>
      </c>
      <c r="C37" s="96">
        <v>135</v>
      </c>
      <c r="D37" s="96">
        <v>125</v>
      </c>
      <c r="E37" s="96">
        <v>135</v>
      </c>
      <c r="F37" s="92">
        <f t="shared" si="0"/>
        <v>131.66666666666666</v>
      </c>
      <c r="G37" s="93"/>
      <c r="H37" s="93"/>
      <c r="I37" s="93"/>
      <c r="J37" s="94"/>
      <c r="K37" s="94"/>
      <c r="L37" s="42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42"/>
      <c r="AA37" s="39"/>
    </row>
    <row r="38" spans="1:27" s="31" customFormat="1" ht="57" customHeight="1" x14ac:dyDescent="0.3">
      <c r="A38" s="32">
        <v>18</v>
      </c>
      <c r="B38" s="33" t="s">
        <v>55</v>
      </c>
      <c r="C38" s="96">
        <v>120</v>
      </c>
      <c r="D38" s="96">
        <v>120</v>
      </c>
      <c r="E38" s="96">
        <v>130</v>
      </c>
      <c r="F38" s="92">
        <f t="shared" si="0"/>
        <v>123.33333333333333</v>
      </c>
      <c r="G38" s="93"/>
      <c r="H38" s="93"/>
      <c r="I38" s="93"/>
      <c r="J38" s="94"/>
      <c r="K38" s="94"/>
      <c r="L38" s="42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42"/>
      <c r="AA38" s="39"/>
    </row>
    <row r="39" spans="1:27" s="1" customFormat="1" ht="41.25" customHeight="1" x14ac:dyDescent="0.3">
      <c r="A39" s="32">
        <v>19</v>
      </c>
      <c r="B39" s="33" t="s">
        <v>56</v>
      </c>
      <c r="C39" s="96">
        <v>135</v>
      </c>
      <c r="D39" s="96">
        <v>135</v>
      </c>
      <c r="E39" s="96">
        <v>125</v>
      </c>
      <c r="F39" s="92">
        <f t="shared" si="0"/>
        <v>131.66666666666666</v>
      </c>
      <c r="G39" s="93"/>
      <c r="H39" s="93"/>
      <c r="I39" s="93"/>
      <c r="J39" s="94"/>
      <c r="K39" s="94"/>
      <c r="L39" s="42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42"/>
      <c r="AA39" s="39"/>
    </row>
    <row r="40" spans="1:27" s="1" customFormat="1" ht="42.75" customHeight="1" x14ac:dyDescent="0.3">
      <c r="A40" s="32">
        <v>20</v>
      </c>
      <c r="B40" s="33" t="s">
        <v>57</v>
      </c>
      <c r="C40" s="96">
        <v>135</v>
      </c>
      <c r="D40" s="96">
        <v>135</v>
      </c>
      <c r="E40" s="96">
        <v>135</v>
      </c>
      <c r="F40" s="92">
        <f t="shared" si="0"/>
        <v>135</v>
      </c>
      <c r="G40" s="93"/>
      <c r="H40" s="93"/>
      <c r="I40" s="93"/>
      <c r="J40" s="94"/>
      <c r="K40" s="94"/>
      <c r="L40" s="42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42"/>
      <c r="AA40" s="39"/>
    </row>
    <row r="41" spans="1:27" s="1" customFormat="1" ht="75" x14ac:dyDescent="0.3">
      <c r="A41" s="32">
        <v>21</v>
      </c>
      <c r="B41" s="33" t="s">
        <v>58</v>
      </c>
      <c r="C41" s="96">
        <v>105</v>
      </c>
      <c r="D41" s="96">
        <v>125</v>
      </c>
      <c r="E41" s="96">
        <v>115</v>
      </c>
      <c r="F41" s="92">
        <f t="shared" si="0"/>
        <v>115</v>
      </c>
      <c r="G41" s="93"/>
      <c r="H41" s="93"/>
      <c r="I41" s="93"/>
      <c r="J41" s="94"/>
      <c r="K41" s="94"/>
      <c r="L41" s="42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42"/>
      <c r="AA41" s="39"/>
    </row>
    <row r="42" spans="1:27" s="1" customFormat="1" ht="37.5" x14ac:dyDescent="0.3">
      <c r="A42" s="32">
        <v>22</v>
      </c>
      <c r="B42" s="33" t="s">
        <v>59</v>
      </c>
      <c r="C42" s="96">
        <v>135</v>
      </c>
      <c r="D42" s="96">
        <v>125</v>
      </c>
      <c r="E42" s="96">
        <v>135</v>
      </c>
      <c r="F42" s="92">
        <f t="shared" si="0"/>
        <v>131.66666666666666</v>
      </c>
      <c r="G42" s="93"/>
      <c r="H42" s="93"/>
      <c r="I42" s="93"/>
      <c r="J42" s="94"/>
      <c r="K42" s="94"/>
      <c r="L42" s="42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42"/>
      <c r="AA42" s="39"/>
    </row>
    <row r="43" spans="1:27" s="1" customFormat="1" ht="37.5" customHeight="1" x14ac:dyDescent="0.3">
      <c r="A43" s="32">
        <v>23</v>
      </c>
      <c r="B43" s="33" t="s">
        <v>60</v>
      </c>
      <c r="C43" s="96">
        <v>135</v>
      </c>
      <c r="D43" s="96">
        <v>135</v>
      </c>
      <c r="E43" s="96">
        <v>135</v>
      </c>
      <c r="F43" s="92">
        <f t="shared" si="0"/>
        <v>135</v>
      </c>
      <c r="G43" s="93"/>
      <c r="H43" s="93"/>
      <c r="I43" s="93"/>
      <c r="J43" s="94"/>
      <c r="K43" s="94"/>
      <c r="L43" s="42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42"/>
      <c r="AA43" s="39"/>
    </row>
    <row r="44" spans="1:27" s="1" customFormat="1" ht="37.5" x14ac:dyDescent="0.3">
      <c r="A44" s="32">
        <v>24</v>
      </c>
      <c r="B44" s="33" t="s">
        <v>61</v>
      </c>
      <c r="C44" s="96">
        <v>135</v>
      </c>
      <c r="D44" s="96">
        <v>135</v>
      </c>
      <c r="E44" s="96">
        <v>135</v>
      </c>
      <c r="F44" s="92">
        <f t="shared" si="0"/>
        <v>135</v>
      </c>
      <c r="G44" s="93"/>
      <c r="H44" s="93"/>
      <c r="I44" s="93"/>
      <c r="J44" s="94"/>
      <c r="K44" s="94"/>
      <c r="L44" s="42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42"/>
      <c r="AA44" s="39"/>
    </row>
    <row r="45" spans="1:27" s="1" customFormat="1" ht="55.5" customHeight="1" x14ac:dyDescent="0.3">
      <c r="A45" s="32">
        <v>25</v>
      </c>
      <c r="B45" s="33" t="s">
        <v>62</v>
      </c>
      <c r="C45" s="96">
        <v>135</v>
      </c>
      <c r="D45" s="96">
        <v>135</v>
      </c>
      <c r="E45" s="96">
        <v>135</v>
      </c>
      <c r="F45" s="92">
        <f t="shared" si="0"/>
        <v>135</v>
      </c>
      <c r="G45" s="93"/>
      <c r="H45" s="93"/>
      <c r="I45" s="93"/>
      <c r="J45" s="94"/>
      <c r="K45" s="94"/>
      <c r="L45" s="42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42"/>
      <c r="AA45" s="39"/>
    </row>
    <row r="46" spans="1:27" s="1" customFormat="1" ht="44.25" customHeight="1" x14ac:dyDescent="0.3">
      <c r="A46" s="32">
        <v>26</v>
      </c>
      <c r="B46" s="33" t="s">
        <v>63</v>
      </c>
      <c r="C46" s="96">
        <v>115</v>
      </c>
      <c r="D46" s="96">
        <v>130</v>
      </c>
      <c r="E46" s="96">
        <v>120</v>
      </c>
      <c r="F46" s="92">
        <f t="shared" si="0"/>
        <v>121.66666666666667</v>
      </c>
      <c r="G46" s="93"/>
      <c r="H46" s="93"/>
      <c r="I46" s="93"/>
      <c r="J46" s="94"/>
      <c r="K46" s="94"/>
      <c r="L46" s="42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42"/>
      <c r="AA46" s="39"/>
    </row>
    <row r="47" spans="1:27" s="1" customFormat="1" ht="37.5" x14ac:dyDescent="0.3">
      <c r="A47" s="32">
        <v>27</v>
      </c>
      <c r="B47" s="33" t="s">
        <v>64</v>
      </c>
      <c r="C47" s="96">
        <v>115</v>
      </c>
      <c r="D47" s="96">
        <v>90</v>
      </c>
      <c r="E47" s="96">
        <v>120</v>
      </c>
      <c r="F47" s="92">
        <f t="shared" si="0"/>
        <v>108.33333333333333</v>
      </c>
      <c r="G47" s="93"/>
      <c r="H47" s="93"/>
      <c r="I47" s="93"/>
      <c r="J47" s="94"/>
      <c r="K47" s="94"/>
      <c r="L47" s="42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42"/>
      <c r="AA47" s="39"/>
    </row>
    <row r="48" spans="1:27" s="1" customFormat="1" ht="37.5" x14ac:dyDescent="0.3">
      <c r="A48" s="32">
        <v>28</v>
      </c>
      <c r="B48" s="46" t="s">
        <v>65</v>
      </c>
      <c r="C48" s="18">
        <v>125</v>
      </c>
      <c r="D48" s="18">
        <v>135</v>
      </c>
      <c r="E48" s="18">
        <v>135</v>
      </c>
      <c r="F48" s="92">
        <f t="shared" si="0"/>
        <v>131.66666666666666</v>
      </c>
      <c r="G48" s="93"/>
      <c r="H48" s="93"/>
      <c r="I48" s="93"/>
      <c r="J48" s="94"/>
      <c r="K48" s="94"/>
      <c r="L48" s="42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42"/>
      <c r="AA48" s="39"/>
    </row>
    <row r="49" spans="1:27" s="1" customFormat="1" ht="37.5" x14ac:dyDescent="0.3">
      <c r="A49" s="32">
        <v>29</v>
      </c>
      <c r="B49" s="33" t="s">
        <v>66</v>
      </c>
      <c r="C49" s="96">
        <v>105</v>
      </c>
      <c r="D49" s="96">
        <v>80</v>
      </c>
      <c r="E49" s="96">
        <v>95</v>
      </c>
      <c r="F49" s="92">
        <f t="shared" si="0"/>
        <v>93.333333333333329</v>
      </c>
      <c r="G49" s="93"/>
      <c r="H49" s="93"/>
      <c r="I49" s="93"/>
      <c r="J49" s="94"/>
      <c r="K49" s="94"/>
      <c r="L49" s="42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42"/>
      <c r="AA49" s="39"/>
    </row>
    <row r="50" spans="1:27" s="1" customFormat="1" ht="29.25" customHeight="1" x14ac:dyDescent="0.3">
      <c r="A50" s="32">
        <v>30</v>
      </c>
      <c r="B50" s="33" t="s">
        <v>67</v>
      </c>
      <c r="C50" s="96">
        <v>115</v>
      </c>
      <c r="D50" s="96">
        <v>90</v>
      </c>
      <c r="E50" s="96">
        <v>105</v>
      </c>
      <c r="F50" s="92">
        <f t="shared" si="0"/>
        <v>103.33333333333333</v>
      </c>
      <c r="G50" s="93"/>
      <c r="H50" s="93"/>
      <c r="I50" s="93"/>
      <c r="J50" s="94"/>
      <c r="K50" s="94"/>
      <c r="L50" s="42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42"/>
      <c r="AA50" s="39"/>
    </row>
    <row r="51" spans="1:27" s="1" customFormat="1" ht="37.5" x14ac:dyDescent="0.3">
      <c r="A51" s="32">
        <v>31</v>
      </c>
      <c r="B51" s="46" t="s">
        <v>69</v>
      </c>
      <c r="C51" s="18">
        <v>120</v>
      </c>
      <c r="D51" s="18">
        <v>125</v>
      </c>
      <c r="E51" s="18">
        <v>115</v>
      </c>
      <c r="F51" s="92">
        <f t="shared" si="0"/>
        <v>120</v>
      </c>
      <c r="G51" s="93"/>
      <c r="H51" s="93"/>
      <c r="I51" s="93"/>
      <c r="J51" s="94"/>
      <c r="K51" s="94"/>
      <c r="L51" s="42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42"/>
      <c r="AA51" s="39"/>
    </row>
    <row r="52" spans="1:27" s="1" customFormat="1" ht="37.5" x14ac:dyDescent="0.3">
      <c r="A52" s="32">
        <v>32</v>
      </c>
      <c r="B52" s="33" t="s">
        <v>70</v>
      </c>
      <c r="C52" s="96">
        <v>135</v>
      </c>
      <c r="D52" s="96">
        <v>125</v>
      </c>
      <c r="E52" s="96">
        <v>115</v>
      </c>
      <c r="F52" s="92">
        <f t="shared" si="0"/>
        <v>125</v>
      </c>
      <c r="G52" s="93"/>
      <c r="H52" s="93"/>
      <c r="I52" s="93"/>
      <c r="J52" s="94"/>
      <c r="K52" s="94"/>
      <c r="L52" s="42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42"/>
      <c r="AA52" s="39"/>
    </row>
    <row r="53" spans="1:27" s="1" customFormat="1" ht="32.25" customHeight="1" x14ac:dyDescent="0.3">
      <c r="A53" s="32">
        <v>33</v>
      </c>
      <c r="B53" s="33" t="s">
        <v>71</v>
      </c>
      <c r="C53" s="96">
        <v>125</v>
      </c>
      <c r="D53" s="96">
        <v>130</v>
      </c>
      <c r="E53" s="96">
        <v>130</v>
      </c>
      <c r="F53" s="92">
        <f t="shared" ref="F53:F76" si="1">SUM(C53+D53+E53)/3</f>
        <v>128.33333333333334</v>
      </c>
      <c r="G53" s="93"/>
      <c r="H53" s="93"/>
      <c r="I53" s="93"/>
      <c r="J53" s="94"/>
      <c r="K53" s="94"/>
      <c r="L53" s="42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42"/>
      <c r="AA53" s="39"/>
    </row>
    <row r="54" spans="1:27" s="1" customFormat="1" ht="56.25" x14ac:dyDescent="0.3">
      <c r="A54" s="32">
        <v>34</v>
      </c>
      <c r="B54" s="33" t="s">
        <v>72</v>
      </c>
      <c r="C54" s="96">
        <v>120</v>
      </c>
      <c r="D54" s="96">
        <v>120</v>
      </c>
      <c r="E54" s="96">
        <v>115</v>
      </c>
      <c r="F54" s="92">
        <f t="shared" si="1"/>
        <v>118.33333333333333</v>
      </c>
      <c r="G54" s="93"/>
      <c r="H54" s="93"/>
      <c r="I54" s="93"/>
      <c r="J54" s="94"/>
      <c r="K54" s="94"/>
      <c r="L54" s="42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42"/>
      <c r="AA54" s="39"/>
    </row>
    <row r="55" spans="1:27" s="1" customFormat="1" ht="37.5" x14ac:dyDescent="0.3">
      <c r="A55" s="32">
        <v>35</v>
      </c>
      <c r="B55" s="33" t="s">
        <v>73</v>
      </c>
      <c r="C55" s="96">
        <v>135</v>
      </c>
      <c r="D55" s="96">
        <v>135</v>
      </c>
      <c r="E55" s="96">
        <v>125</v>
      </c>
      <c r="F55" s="92">
        <f t="shared" si="1"/>
        <v>131.66666666666666</v>
      </c>
      <c r="G55" s="93"/>
      <c r="H55" s="93"/>
      <c r="I55" s="93"/>
      <c r="J55" s="94"/>
      <c r="K55" s="94"/>
      <c r="L55" s="42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42"/>
      <c r="AA55" s="39"/>
    </row>
    <row r="56" spans="1:27" s="1" customFormat="1" ht="56.25" x14ac:dyDescent="0.3">
      <c r="A56" s="32">
        <v>36</v>
      </c>
      <c r="B56" s="33" t="s">
        <v>74</v>
      </c>
      <c r="C56" s="96">
        <v>125</v>
      </c>
      <c r="D56" s="96">
        <v>125</v>
      </c>
      <c r="E56" s="96">
        <v>135</v>
      </c>
      <c r="F56" s="92">
        <f t="shared" si="1"/>
        <v>128.33333333333334</v>
      </c>
      <c r="G56" s="93"/>
      <c r="H56" s="93"/>
      <c r="I56" s="93"/>
      <c r="J56" s="94"/>
      <c r="K56" s="94"/>
      <c r="L56" s="42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42"/>
      <c r="AA56" s="39"/>
    </row>
    <row r="57" spans="1:27" s="1" customFormat="1" ht="54.75" customHeight="1" x14ac:dyDescent="0.3">
      <c r="A57" s="32">
        <v>37</v>
      </c>
      <c r="B57" s="33" t="s">
        <v>75</v>
      </c>
      <c r="C57" s="96">
        <v>135</v>
      </c>
      <c r="D57" s="96">
        <v>95</v>
      </c>
      <c r="E57" s="96">
        <v>105</v>
      </c>
      <c r="F57" s="92">
        <f t="shared" si="1"/>
        <v>111.66666666666667</v>
      </c>
      <c r="G57" s="93"/>
      <c r="H57" s="93"/>
      <c r="I57" s="93"/>
      <c r="J57" s="94"/>
      <c r="K57" s="94"/>
      <c r="L57" s="42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42"/>
      <c r="AA57" s="39"/>
    </row>
    <row r="58" spans="1:27" s="1" customFormat="1" ht="37.5" x14ac:dyDescent="0.3">
      <c r="A58" s="32">
        <v>38</v>
      </c>
      <c r="B58" s="33" t="s">
        <v>76</v>
      </c>
      <c r="C58" s="96">
        <v>125</v>
      </c>
      <c r="D58" s="96">
        <v>135</v>
      </c>
      <c r="E58" s="96">
        <v>135</v>
      </c>
      <c r="F58" s="92">
        <f t="shared" si="1"/>
        <v>131.66666666666666</v>
      </c>
      <c r="G58" s="93"/>
      <c r="H58" s="93"/>
      <c r="I58" s="93"/>
      <c r="J58" s="94"/>
      <c r="K58" s="94"/>
      <c r="L58" s="42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42"/>
      <c r="AA58" s="39"/>
    </row>
    <row r="59" spans="1:27" s="1" customFormat="1" ht="37.5" x14ac:dyDescent="0.3">
      <c r="A59" s="32">
        <v>39</v>
      </c>
      <c r="B59" s="46" t="s">
        <v>77</v>
      </c>
      <c r="C59" s="18">
        <v>125</v>
      </c>
      <c r="D59" s="18">
        <v>115</v>
      </c>
      <c r="E59" s="18">
        <v>125</v>
      </c>
      <c r="F59" s="92">
        <f t="shared" si="1"/>
        <v>121.66666666666667</v>
      </c>
      <c r="G59" s="93"/>
      <c r="H59" s="93"/>
      <c r="I59" s="93"/>
      <c r="J59" s="94"/>
      <c r="K59" s="94"/>
      <c r="L59" s="42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42"/>
      <c r="AA59" s="39"/>
    </row>
    <row r="60" spans="1:27" s="1" customFormat="1" ht="37.5" x14ac:dyDescent="0.3">
      <c r="A60" s="32">
        <v>40</v>
      </c>
      <c r="B60" s="47" t="s">
        <v>78</v>
      </c>
      <c r="C60" s="96">
        <v>100</v>
      </c>
      <c r="D60" s="96">
        <v>120</v>
      </c>
      <c r="E60" s="96">
        <v>135</v>
      </c>
      <c r="F60" s="92">
        <f t="shared" si="1"/>
        <v>118.33333333333333</v>
      </c>
      <c r="G60" s="93"/>
      <c r="H60" s="93"/>
      <c r="I60" s="93"/>
      <c r="J60" s="94"/>
      <c r="K60" s="94"/>
      <c r="L60" s="42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42"/>
      <c r="AA60" s="39"/>
    </row>
    <row r="61" spans="1:27" s="1" customFormat="1" ht="37.5" x14ac:dyDescent="0.3">
      <c r="A61" s="32">
        <v>41</v>
      </c>
      <c r="B61" s="33" t="s">
        <v>79</v>
      </c>
      <c r="C61" s="96">
        <v>135</v>
      </c>
      <c r="D61" s="96">
        <v>100</v>
      </c>
      <c r="E61" s="96">
        <v>100</v>
      </c>
      <c r="F61" s="92">
        <f t="shared" si="1"/>
        <v>111.66666666666667</v>
      </c>
      <c r="G61" s="93"/>
      <c r="H61" s="93"/>
      <c r="I61" s="93"/>
      <c r="J61" s="94"/>
      <c r="K61" s="94"/>
      <c r="L61" s="42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42"/>
      <c r="AA61" s="39"/>
    </row>
    <row r="62" spans="1:27" s="1" customFormat="1" ht="37.5" x14ac:dyDescent="0.3">
      <c r="A62" s="32">
        <v>42</v>
      </c>
      <c r="B62" s="33" t="s">
        <v>80</v>
      </c>
      <c r="C62" s="96">
        <v>125</v>
      </c>
      <c r="D62" s="96">
        <v>135</v>
      </c>
      <c r="E62" s="96">
        <v>115</v>
      </c>
      <c r="F62" s="92">
        <f t="shared" si="1"/>
        <v>125</v>
      </c>
      <c r="G62" s="93"/>
      <c r="H62" s="93"/>
      <c r="I62" s="93"/>
      <c r="J62" s="94"/>
      <c r="K62" s="94"/>
      <c r="L62" s="42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42"/>
      <c r="AA62" s="39"/>
    </row>
    <row r="63" spans="1:27" s="1" customFormat="1" ht="46.5" customHeight="1" x14ac:dyDescent="0.3">
      <c r="A63" s="32">
        <v>43</v>
      </c>
      <c r="B63" s="33" t="s">
        <v>81</v>
      </c>
      <c r="C63" s="96">
        <v>125</v>
      </c>
      <c r="D63" s="96">
        <v>115</v>
      </c>
      <c r="E63" s="96">
        <v>115</v>
      </c>
      <c r="F63" s="92">
        <f t="shared" si="1"/>
        <v>118.33333333333333</v>
      </c>
      <c r="G63" s="93"/>
      <c r="H63" s="93"/>
      <c r="I63" s="93"/>
      <c r="J63" s="94"/>
      <c r="K63" s="94"/>
      <c r="L63" s="42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42"/>
      <c r="AA63" s="39"/>
    </row>
    <row r="64" spans="1:27" s="1" customFormat="1" ht="37.5" x14ac:dyDescent="0.3">
      <c r="A64" s="32">
        <v>44</v>
      </c>
      <c r="B64" s="33" t="s">
        <v>82</v>
      </c>
      <c r="C64" s="96">
        <v>125</v>
      </c>
      <c r="D64" s="96">
        <v>125</v>
      </c>
      <c r="E64" s="96">
        <v>125</v>
      </c>
      <c r="F64" s="92">
        <f t="shared" si="1"/>
        <v>125</v>
      </c>
      <c r="G64" s="93"/>
      <c r="H64" s="93"/>
      <c r="I64" s="93"/>
      <c r="J64" s="94"/>
      <c r="K64" s="94"/>
      <c r="L64" s="42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42"/>
      <c r="AA64" s="39"/>
    </row>
    <row r="65" spans="1:27" s="1" customFormat="1" ht="51" customHeight="1" x14ac:dyDescent="0.3">
      <c r="A65" s="32">
        <v>45</v>
      </c>
      <c r="B65" s="33" t="s">
        <v>83</v>
      </c>
      <c r="C65" s="96">
        <v>100</v>
      </c>
      <c r="D65" s="96">
        <v>100</v>
      </c>
      <c r="E65" s="96">
        <v>110</v>
      </c>
      <c r="F65" s="92">
        <f t="shared" si="1"/>
        <v>103.33333333333333</v>
      </c>
      <c r="G65" s="93"/>
      <c r="H65" s="93"/>
      <c r="I65" s="93"/>
      <c r="J65" s="94"/>
      <c r="K65" s="94"/>
      <c r="L65" s="42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42"/>
      <c r="AA65" s="39"/>
    </row>
    <row r="66" spans="1:27" s="1" customFormat="1" ht="55.5" customHeight="1" x14ac:dyDescent="0.3">
      <c r="A66" s="32">
        <v>46</v>
      </c>
      <c r="B66" s="33" t="s">
        <v>84</v>
      </c>
      <c r="C66" s="96">
        <v>125</v>
      </c>
      <c r="D66" s="96">
        <v>135</v>
      </c>
      <c r="E66" s="96">
        <v>125</v>
      </c>
      <c r="F66" s="92">
        <f t="shared" si="1"/>
        <v>128.33333333333334</v>
      </c>
      <c r="G66" s="93"/>
      <c r="H66" s="93"/>
      <c r="I66" s="93"/>
      <c r="J66" s="94"/>
      <c r="K66" s="94"/>
      <c r="L66" s="42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42"/>
      <c r="AA66" s="39"/>
    </row>
    <row r="67" spans="1:27" s="1" customFormat="1" ht="112.5" x14ac:dyDescent="0.3">
      <c r="A67" s="32">
        <v>47</v>
      </c>
      <c r="B67" s="33" t="s">
        <v>85</v>
      </c>
      <c r="C67" s="96">
        <v>105</v>
      </c>
      <c r="D67" s="96">
        <v>135</v>
      </c>
      <c r="E67" s="96">
        <v>135</v>
      </c>
      <c r="F67" s="92">
        <f t="shared" si="1"/>
        <v>125</v>
      </c>
      <c r="G67" s="93"/>
      <c r="H67" s="93"/>
      <c r="I67" s="93"/>
      <c r="J67" s="94"/>
      <c r="K67" s="94"/>
      <c r="L67" s="42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42"/>
      <c r="AA67" s="39"/>
    </row>
    <row r="68" spans="1:27" s="1" customFormat="1" ht="43.5" customHeight="1" x14ac:dyDescent="0.3">
      <c r="A68" s="32">
        <v>48</v>
      </c>
      <c r="B68" s="33" t="s">
        <v>86</v>
      </c>
      <c r="C68" s="96">
        <v>125</v>
      </c>
      <c r="D68" s="96">
        <v>135</v>
      </c>
      <c r="E68" s="96">
        <v>125</v>
      </c>
      <c r="F68" s="92">
        <f t="shared" si="1"/>
        <v>128.33333333333334</v>
      </c>
      <c r="G68" s="93"/>
      <c r="H68" s="93"/>
      <c r="I68" s="93"/>
      <c r="J68" s="94"/>
      <c r="K68" s="94"/>
      <c r="L68" s="42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42"/>
      <c r="AA68" s="39"/>
    </row>
    <row r="69" spans="1:27" s="1" customFormat="1" ht="50.25" customHeight="1" x14ac:dyDescent="0.3">
      <c r="A69" s="32">
        <v>49</v>
      </c>
      <c r="B69" s="33" t="s">
        <v>87</v>
      </c>
      <c r="C69" s="96">
        <v>125</v>
      </c>
      <c r="D69" s="96">
        <v>135</v>
      </c>
      <c r="E69" s="96">
        <v>135</v>
      </c>
      <c r="F69" s="92">
        <f t="shared" si="1"/>
        <v>131.66666666666666</v>
      </c>
      <c r="G69" s="93"/>
      <c r="H69" s="93"/>
      <c r="I69" s="93"/>
      <c r="J69" s="94"/>
      <c r="K69" s="94"/>
      <c r="L69" s="42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42"/>
      <c r="AA69" s="39"/>
    </row>
    <row r="70" spans="1:27" s="1" customFormat="1" ht="51.75" customHeight="1" x14ac:dyDescent="0.3">
      <c r="A70" s="32">
        <v>50</v>
      </c>
      <c r="B70" s="33" t="s">
        <v>88</v>
      </c>
      <c r="C70" s="96">
        <v>135</v>
      </c>
      <c r="D70" s="96">
        <v>135</v>
      </c>
      <c r="E70" s="96">
        <v>130</v>
      </c>
      <c r="F70" s="92">
        <f t="shared" si="1"/>
        <v>133.33333333333334</v>
      </c>
      <c r="G70" s="93"/>
      <c r="H70" s="93"/>
      <c r="I70" s="93"/>
      <c r="J70" s="94"/>
      <c r="K70" s="94"/>
      <c r="L70" s="42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42"/>
      <c r="AA70" s="39"/>
    </row>
    <row r="71" spans="1:27" s="1" customFormat="1" ht="93.75" x14ac:dyDescent="0.3">
      <c r="A71" s="32">
        <v>51</v>
      </c>
      <c r="B71" s="33" t="s">
        <v>89</v>
      </c>
      <c r="C71" s="96">
        <v>135</v>
      </c>
      <c r="D71" s="96">
        <v>125</v>
      </c>
      <c r="E71" s="96">
        <v>125</v>
      </c>
      <c r="F71" s="92">
        <f t="shared" si="1"/>
        <v>128.33333333333334</v>
      </c>
      <c r="G71" s="93"/>
      <c r="H71" s="93"/>
      <c r="I71" s="93"/>
      <c r="J71" s="94"/>
      <c r="K71" s="94"/>
      <c r="L71" s="42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42"/>
      <c r="AA71" s="39"/>
    </row>
    <row r="72" spans="1:27" s="1" customFormat="1" ht="48" customHeight="1" x14ac:dyDescent="0.3">
      <c r="A72" s="32">
        <v>52</v>
      </c>
      <c r="B72" s="33" t="s">
        <v>90</v>
      </c>
      <c r="C72" s="96">
        <v>130</v>
      </c>
      <c r="D72" s="96">
        <v>130</v>
      </c>
      <c r="E72" s="96">
        <v>110</v>
      </c>
      <c r="F72" s="92">
        <f t="shared" si="1"/>
        <v>123.33333333333333</v>
      </c>
      <c r="G72" s="93"/>
      <c r="H72" s="93"/>
      <c r="I72" s="93"/>
      <c r="J72" s="94"/>
      <c r="K72" s="94"/>
      <c r="L72" s="42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42"/>
      <c r="AA72" s="39"/>
    </row>
    <row r="73" spans="1:27" s="1" customFormat="1" ht="37.5" x14ac:dyDescent="0.3">
      <c r="A73" s="32">
        <v>53</v>
      </c>
      <c r="B73" s="33" t="s">
        <v>92</v>
      </c>
      <c r="C73" s="96">
        <v>125</v>
      </c>
      <c r="D73" s="96">
        <v>135</v>
      </c>
      <c r="E73" s="96">
        <v>135</v>
      </c>
      <c r="F73" s="92">
        <f t="shared" si="1"/>
        <v>131.66666666666666</v>
      </c>
      <c r="G73" s="93"/>
      <c r="H73" s="93"/>
      <c r="I73" s="93"/>
      <c r="J73" s="94"/>
      <c r="K73" s="94"/>
      <c r="L73" s="42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42"/>
      <c r="AA73" s="39"/>
    </row>
    <row r="74" spans="1:27" s="1" customFormat="1" ht="37.5" x14ac:dyDescent="0.3">
      <c r="A74" s="32">
        <v>54</v>
      </c>
      <c r="B74" s="43" t="s">
        <v>93</v>
      </c>
      <c r="C74" s="32">
        <v>135</v>
      </c>
      <c r="D74" s="32">
        <v>135</v>
      </c>
      <c r="E74" s="32">
        <v>105</v>
      </c>
      <c r="F74" s="92">
        <f t="shared" si="1"/>
        <v>125</v>
      </c>
      <c r="G74" s="93"/>
      <c r="H74" s="93"/>
      <c r="I74" s="93"/>
      <c r="J74" s="94"/>
      <c r="K74" s="94"/>
      <c r="L74" s="42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42"/>
      <c r="AA74" s="39"/>
    </row>
    <row r="75" spans="1:27" ht="37.5" x14ac:dyDescent="0.3">
      <c r="A75" s="32">
        <v>55</v>
      </c>
      <c r="B75" s="33" t="s">
        <v>94</v>
      </c>
      <c r="C75" s="96">
        <v>105</v>
      </c>
      <c r="D75" s="96">
        <v>105</v>
      </c>
      <c r="E75" s="96">
        <v>135</v>
      </c>
      <c r="F75" s="92">
        <f t="shared" si="1"/>
        <v>115</v>
      </c>
      <c r="G75" s="93"/>
      <c r="H75" s="93"/>
      <c r="I75" s="93"/>
      <c r="J75" s="94"/>
      <c r="K75" s="94"/>
      <c r="L75" s="95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42"/>
      <c r="AA75" s="39"/>
    </row>
    <row r="76" spans="1:27" ht="37.5" x14ac:dyDescent="0.3">
      <c r="A76" s="32">
        <v>56</v>
      </c>
      <c r="B76" s="43" t="s">
        <v>95</v>
      </c>
      <c r="C76" s="32">
        <v>115</v>
      </c>
      <c r="D76" s="32">
        <v>85</v>
      </c>
      <c r="E76" s="32">
        <v>135</v>
      </c>
      <c r="F76" s="92">
        <f t="shared" si="1"/>
        <v>111.66666666666667</v>
      </c>
      <c r="G76" s="93"/>
      <c r="H76" s="93"/>
      <c r="I76" s="93"/>
      <c r="J76" s="94"/>
      <c r="K76" s="94"/>
      <c r="L76" s="95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42"/>
      <c r="AA76" s="39"/>
    </row>
    <row r="77" spans="1:27" ht="15.75" x14ac:dyDescent="0.25">
      <c r="A77" s="48"/>
      <c r="B77" s="49"/>
      <c r="C77" s="49"/>
      <c r="D77" s="49"/>
      <c r="E77" s="49"/>
      <c r="F77" s="50"/>
      <c r="G77" s="97"/>
      <c r="H77" s="50"/>
      <c r="I77" s="97"/>
      <c r="J77" s="51"/>
      <c r="K77" s="98"/>
      <c r="L77" s="50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4"/>
      <c r="AA77" s="53"/>
    </row>
    <row r="78" spans="1:27" ht="20.25" customHeight="1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6"/>
      <c r="K78" s="56"/>
      <c r="L78" s="55"/>
      <c r="M78" s="56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9"/>
      <c r="AA78" s="56"/>
    </row>
    <row r="79" spans="1:27" ht="18.75" x14ac:dyDescent="0.3">
      <c r="A79" s="9"/>
      <c r="B79" s="60"/>
      <c r="C79" s="60"/>
      <c r="D79" s="60"/>
      <c r="E79" s="60"/>
      <c r="F79" s="60"/>
      <c r="G79" s="60"/>
      <c r="H79" s="60"/>
      <c r="I79" s="61"/>
      <c r="J79" s="62"/>
      <c r="K79" s="62"/>
      <c r="L79" s="61"/>
      <c r="M79" s="9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65"/>
      <c r="Z79" s="66"/>
      <c r="AA79" s="65"/>
    </row>
    <row r="80" spans="1:27" ht="48" customHeight="1" x14ac:dyDescent="0.65">
      <c r="A80" s="9"/>
      <c r="B80" s="67" t="s">
        <v>96</v>
      </c>
      <c r="C80" s="67"/>
      <c r="D80" s="67"/>
      <c r="E80" s="67"/>
      <c r="F80" s="68"/>
      <c r="G80" s="69"/>
      <c r="H80" s="69"/>
      <c r="I80" s="69"/>
      <c r="J80" s="70"/>
      <c r="K80" s="100"/>
      <c r="L80" s="101"/>
      <c r="M80" s="101"/>
      <c r="N80" s="101"/>
      <c r="O80" s="101"/>
      <c r="P80" s="101"/>
      <c r="Q80" s="101"/>
      <c r="R80" s="101"/>
      <c r="S80" s="101"/>
      <c r="T80" s="102"/>
      <c r="U80" s="102"/>
      <c r="V80" s="102"/>
      <c r="W80" s="60"/>
      <c r="X80" s="60"/>
      <c r="Y80" s="65"/>
      <c r="Z80" s="66"/>
      <c r="AA80" s="65"/>
    </row>
    <row r="81" spans="2:21" ht="60.75" customHeight="1" x14ac:dyDescent="0.65">
      <c r="B81" s="67" t="s">
        <v>97</v>
      </c>
      <c r="C81" s="67"/>
      <c r="D81" s="67"/>
      <c r="E81" s="67"/>
      <c r="F81" s="71"/>
      <c r="G81" s="231"/>
      <c r="H81" s="231"/>
      <c r="I81" s="71"/>
      <c r="J81" s="72"/>
      <c r="K81" s="74"/>
      <c r="L81" s="74"/>
      <c r="O81" s="76" t="s">
        <v>6</v>
      </c>
      <c r="P81" s="76"/>
      <c r="Q81" s="76"/>
      <c r="R81" s="76"/>
      <c r="S81" s="76"/>
      <c r="T81" s="76"/>
      <c r="U81" s="76"/>
    </row>
    <row r="82" spans="2:21" ht="21" customHeight="1" x14ac:dyDescent="0.5">
      <c r="B82" s="77"/>
      <c r="C82" s="77"/>
      <c r="D82" s="77"/>
      <c r="E82" s="77"/>
      <c r="F82" s="77"/>
      <c r="G82" s="77"/>
      <c r="H82" s="77"/>
      <c r="I82" s="77"/>
      <c r="J82" s="78"/>
      <c r="K82" s="78"/>
      <c r="L82" s="78"/>
      <c r="M82" s="78"/>
      <c r="N82" s="80"/>
      <c r="O82" s="77"/>
      <c r="P82" s="77"/>
      <c r="Q82" s="77"/>
    </row>
    <row r="83" spans="2:21" x14ac:dyDescent="0.25">
      <c r="L83" s="81"/>
      <c r="M83" s="103"/>
      <c r="N83" s="81"/>
    </row>
    <row r="84" spans="2:21" x14ac:dyDescent="0.25">
      <c r="L84" s="81"/>
      <c r="M84" s="103"/>
      <c r="N84" s="81"/>
    </row>
    <row r="85" spans="2:21" x14ac:dyDescent="0.25">
      <c r="L85" s="83"/>
      <c r="M85" s="84"/>
      <c r="N85" s="83"/>
      <c r="O85" s="83"/>
    </row>
  </sheetData>
  <autoFilter ref="A18:AA7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mergeCells count="20">
    <mergeCell ref="G81:H81"/>
    <mergeCell ref="T13:AA13"/>
    <mergeCell ref="W14:AA14"/>
    <mergeCell ref="A15:AA15"/>
    <mergeCell ref="A16:AA16"/>
    <mergeCell ref="A18:A19"/>
    <mergeCell ref="B18:B19"/>
    <mergeCell ref="F18:Y18"/>
    <mergeCell ref="Z18:Z19"/>
    <mergeCell ref="AA18:AA19"/>
    <mergeCell ref="R2:AA2"/>
    <mergeCell ref="R3:AA3"/>
    <mergeCell ref="T4:AA4"/>
    <mergeCell ref="B6:J12"/>
    <mergeCell ref="Y6:AA6"/>
    <mergeCell ref="Y7:AA7"/>
    <mergeCell ref="Y8:AA8"/>
    <mergeCell ref="V9:AA9"/>
    <mergeCell ref="T10:AA10"/>
    <mergeCell ref="W12:AA12"/>
  </mergeCells>
  <printOptions horizontalCentered="1"/>
  <pageMargins left="0.51180555555555596" right="0.31527777777777799" top="0.55138888888888904" bottom="0.55138888888888904" header="0" footer="0.511811023622047"/>
  <pageSetup paperSize="9" firstPageNumber="6" fitToHeight="0" orientation="landscape" useFirstPageNumber="1" horizontalDpi="300" verticalDpi="300"/>
  <headerFooter differentOddEven="1" differentFirst="1">
    <oddHeader>&amp;C&amp;"Times New Roman,Обычный"&amp;32 22</oddHeader>
    <evenHeader>&amp;C&amp;"Times New Roman,Обычный"&amp;32 21</evenHeader>
    <firstHeader>&amp;C&amp;"Times New Roman,Обычный"&amp;32 20</firstHeader>
  </headerFooter>
  <rowBreaks count="2" manualBreakCount="2">
    <brk id="23" max="16383" man="1"/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opLeftCell="A15" zoomScale="70" zoomScaleNormal="70" workbookViewId="0">
      <pane ySplit="5" topLeftCell="A20" activePane="bottomLeft" state="frozen"/>
      <selection activeCell="A15" sqref="A15"/>
      <selection pane="bottomLeft" activeCell="G19" sqref="G19"/>
    </sheetView>
  </sheetViews>
  <sheetFormatPr defaultColWidth="8.7109375" defaultRowHeight="15" x14ac:dyDescent="0.25"/>
  <cols>
    <col min="1" max="1" width="4.140625" style="1" customWidth="1"/>
    <col min="2" max="2" width="54.28515625" style="1" customWidth="1"/>
    <col min="3" max="3" width="22.42578125" style="1" customWidth="1"/>
    <col min="4" max="4" width="19.5703125" style="1" customWidth="1"/>
    <col min="5" max="5" width="19.42578125" style="1" customWidth="1"/>
    <col min="6" max="6" width="18" style="1" customWidth="1"/>
    <col min="7" max="7" width="22.140625" style="1" customWidth="1"/>
    <col min="8" max="8" width="19.7109375" style="1" customWidth="1"/>
    <col min="9" max="9" width="19.85546875" style="1" customWidth="1"/>
    <col min="10" max="10" width="15.5703125" style="2" customWidth="1"/>
    <col min="11" max="11" width="10.5703125" style="2" customWidth="1"/>
    <col min="12" max="12" width="10.28515625" style="1" customWidth="1"/>
    <col min="13" max="13" width="10.7109375" style="2" customWidth="1"/>
    <col min="14" max="14" width="16" style="1" customWidth="1"/>
    <col min="15" max="15" width="12.28515625" style="1" customWidth="1"/>
    <col min="16" max="16" width="12.5703125" style="1" customWidth="1"/>
    <col min="17" max="17" width="14.42578125" style="1" customWidth="1"/>
    <col min="18" max="18" width="15.140625" style="1" customWidth="1"/>
    <col min="19" max="19" width="18.42578125" style="1" customWidth="1"/>
    <col min="20" max="20" width="13.28515625" style="1" customWidth="1"/>
    <col min="21" max="21" width="17" style="1" customWidth="1"/>
    <col min="22" max="22" width="16.140625" style="1" customWidth="1"/>
    <col min="23" max="23" width="18.7109375" style="1" customWidth="1"/>
    <col min="24" max="24" width="21.7109375" style="1" customWidth="1"/>
    <col min="25" max="25" width="14" style="2" customWidth="1"/>
    <col min="26" max="26" width="19.28515625" style="3" customWidth="1"/>
    <col min="27" max="27" width="17.42578125" style="2" customWidth="1"/>
  </cols>
  <sheetData>
    <row r="1" spans="1:28" ht="23.25" customHeight="1" x14ac:dyDescent="0.35">
      <c r="P1" s="4"/>
    </row>
    <row r="2" spans="1:28" ht="57" customHeight="1" x14ac:dyDescent="0.75">
      <c r="A2" s="5"/>
      <c r="B2" s="5"/>
      <c r="C2" s="5"/>
      <c r="D2" s="5"/>
      <c r="E2" s="5"/>
      <c r="F2" s="6"/>
      <c r="G2" s="7"/>
      <c r="H2" s="7"/>
      <c r="I2" s="7"/>
      <c r="J2" s="8"/>
      <c r="K2" s="8"/>
      <c r="L2" s="6"/>
      <c r="M2" s="8"/>
      <c r="N2" s="6"/>
      <c r="O2" s="6"/>
      <c r="P2" s="6"/>
      <c r="Q2" s="6"/>
      <c r="R2" s="225" t="s">
        <v>0</v>
      </c>
      <c r="S2" s="225"/>
      <c r="T2" s="225"/>
      <c r="U2" s="225"/>
      <c r="V2" s="225"/>
      <c r="W2" s="225"/>
      <c r="X2" s="225"/>
      <c r="Y2" s="225"/>
      <c r="Z2" s="225"/>
      <c r="AA2" s="225"/>
      <c r="AB2" s="9"/>
    </row>
    <row r="3" spans="1:28" ht="315.75" customHeight="1" x14ac:dyDescent="0.75">
      <c r="A3" s="5"/>
      <c r="B3" s="5"/>
      <c r="C3" s="5"/>
      <c r="D3" s="5"/>
      <c r="E3" s="5"/>
      <c r="F3" s="6"/>
      <c r="G3" s="7"/>
      <c r="H3" s="7"/>
      <c r="I3" s="7"/>
      <c r="J3" s="8"/>
      <c r="K3" s="8"/>
      <c r="L3" s="6"/>
      <c r="M3" s="8"/>
      <c r="N3" s="6"/>
      <c r="O3" s="6"/>
      <c r="P3" s="6"/>
      <c r="Q3" s="6"/>
      <c r="R3" s="225" t="s">
        <v>1</v>
      </c>
      <c r="S3" s="225"/>
      <c r="T3" s="225"/>
      <c r="U3" s="225"/>
      <c r="V3" s="225"/>
      <c r="W3" s="225"/>
      <c r="X3" s="225"/>
      <c r="Y3" s="225"/>
      <c r="Z3" s="225"/>
      <c r="AA3" s="225"/>
      <c r="AB3" s="9"/>
    </row>
    <row r="4" spans="1:28" ht="44.25" customHeight="1" x14ac:dyDescent="0.75">
      <c r="A4" s="5"/>
      <c r="B4" s="5"/>
      <c r="C4" s="5"/>
      <c r="D4" s="5"/>
      <c r="E4" s="5"/>
      <c r="F4" s="6"/>
      <c r="G4" s="7"/>
      <c r="H4" s="7"/>
      <c r="I4" s="7"/>
      <c r="J4" s="8"/>
      <c r="K4" s="8"/>
      <c r="L4" s="6"/>
      <c r="M4" s="8"/>
      <c r="N4" s="6"/>
      <c r="O4" s="6"/>
      <c r="P4" s="6"/>
      <c r="Q4" s="6"/>
      <c r="R4" s="6"/>
      <c r="S4" s="6"/>
      <c r="T4" s="225" t="s">
        <v>98</v>
      </c>
      <c r="U4" s="225"/>
      <c r="V4" s="225"/>
      <c r="W4" s="225"/>
      <c r="X4" s="225"/>
      <c r="Y4" s="225"/>
      <c r="Z4" s="225"/>
      <c r="AA4" s="225"/>
      <c r="AB4" s="9"/>
    </row>
    <row r="5" spans="1:28" ht="21" customHeight="1" x14ac:dyDescent="0.75">
      <c r="A5" s="5"/>
      <c r="B5" s="5"/>
      <c r="C5" s="5"/>
      <c r="D5" s="5"/>
      <c r="E5" s="5"/>
      <c r="F5" s="6"/>
      <c r="G5" s="7"/>
      <c r="H5" s="7"/>
      <c r="I5" s="7"/>
      <c r="J5" s="8"/>
      <c r="K5" s="8"/>
      <c r="L5" s="6"/>
      <c r="M5" s="8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10"/>
      <c r="Z5" s="10"/>
      <c r="AA5" s="10"/>
      <c r="AB5" s="9"/>
    </row>
    <row r="6" spans="1:28" ht="11.25" customHeight="1" x14ac:dyDescent="0.75">
      <c r="A6" s="5"/>
      <c r="B6" s="226" t="s">
        <v>2</v>
      </c>
      <c r="C6" s="226"/>
      <c r="D6" s="226"/>
      <c r="E6" s="226"/>
      <c r="F6" s="226"/>
      <c r="G6" s="226"/>
      <c r="H6" s="226"/>
      <c r="I6" s="226"/>
      <c r="J6" s="226"/>
      <c r="K6" s="8"/>
      <c r="L6" s="6"/>
      <c r="M6" s="8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225"/>
      <c r="Z6" s="225"/>
      <c r="AA6" s="225"/>
      <c r="AB6" s="9"/>
    </row>
    <row r="7" spans="1:28" ht="5.25" customHeight="1" x14ac:dyDescent="0.75">
      <c r="A7" s="5"/>
      <c r="B7" s="226"/>
      <c r="C7" s="226"/>
      <c r="D7" s="226"/>
      <c r="E7" s="226"/>
      <c r="F7" s="226"/>
      <c r="G7" s="226"/>
      <c r="H7" s="226"/>
      <c r="I7" s="226"/>
      <c r="J7" s="226"/>
      <c r="K7" s="8"/>
      <c r="L7" s="6"/>
      <c r="M7" s="8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225"/>
      <c r="Z7" s="225"/>
      <c r="AA7" s="225"/>
      <c r="AB7" s="9"/>
    </row>
    <row r="8" spans="1:28" ht="9.75" customHeight="1" x14ac:dyDescent="0.75">
      <c r="A8" s="5"/>
      <c r="B8" s="226"/>
      <c r="C8" s="226"/>
      <c r="D8" s="226"/>
      <c r="E8" s="226"/>
      <c r="F8" s="226"/>
      <c r="G8" s="226"/>
      <c r="H8" s="226"/>
      <c r="I8" s="226"/>
      <c r="J8" s="226"/>
      <c r="K8" s="8"/>
      <c r="L8" s="6"/>
      <c r="M8" s="8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225"/>
      <c r="Z8" s="225"/>
      <c r="AA8" s="225"/>
      <c r="AB8" s="9"/>
    </row>
    <row r="9" spans="1:28" ht="64.5" customHeight="1" x14ac:dyDescent="0.75">
      <c r="A9" s="5"/>
      <c r="B9" s="226"/>
      <c r="C9" s="226"/>
      <c r="D9" s="226"/>
      <c r="E9" s="226"/>
      <c r="F9" s="226"/>
      <c r="G9" s="226"/>
      <c r="H9" s="226"/>
      <c r="I9" s="226"/>
      <c r="J9" s="226"/>
      <c r="K9" s="8"/>
      <c r="L9" s="6"/>
      <c r="M9" s="8"/>
      <c r="N9" s="11"/>
      <c r="O9" s="11"/>
      <c r="P9" s="11"/>
      <c r="Q9" s="11"/>
      <c r="R9" s="11"/>
      <c r="S9" s="11"/>
      <c r="T9" s="11"/>
      <c r="U9" s="11"/>
      <c r="V9" s="227" t="s">
        <v>3</v>
      </c>
      <c r="W9" s="227"/>
      <c r="X9" s="227"/>
      <c r="Y9" s="227"/>
      <c r="Z9" s="227"/>
      <c r="AA9" s="227"/>
      <c r="AB9" s="9"/>
    </row>
    <row r="10" spans="1:28" ht="79.5" customHeight="1" x14ac:dyDescent="0.75">
      <c r="A10" s="5"/>
      <c r="B10" s="226"/>
      <c r="C10" s="226"/>
      <c r="D10" s="226"/>
      <c r="E10" s="226"/>
      <c r="F10" s="226"/>
      <c r="G10" s="226"/>
      <c r="H10" s="226"/>
      <c r="I10" s="226"/>
      <c r="J10" s="226"/>
      <c r="K10" s="8"/>
      <c r="L10" s="6"/>
      <c r="M10" s="8"/>
      <c r="N10" s="12"/>
      <c r="O10" s="12"/>
      <c r="P10" s="12"/>
      <c r="Q10" s="12"/>
      <c r="R10" s="6" t="s">
        <v>99</v>
      </c>
      <c r="S10" s="12"/>
      <c r="T10" s="228" t="s">
        <v>4</v>
      </c>
      <c r="U10" s="228"/>
      <c r="V10" s="228"/>
      <c r="W10" s="228"/>
      <c r="X10" s="228"/>
      <c r="Y10" s="228"/>
      <c r="Z10" s="228"/>
      <c r="AA10" s="228"/>
      <c r="AB10" s="9"/>
    </row>
    <row r="11" spans="1:28" ht="19.5" customHeight="1" x14ac:dyDescent="0.75">
      <c r="A11" s="5"/>
      <c r="B11" s="226"/>
      <c r="C11" s="226"/>
      <c r="D11" s="226"/>
      <c r="E11" s="226"/>
      <c r="F11" s="226"/>
      <c r="G11" s="226"/>
      <c r="H11" s="226"/>
      <c r="I11" s="226"/>
      <c r="J11" s="226"/>
      <c r="K11" s="8"/>
      <c r="L11" s="6"/>
      <c r="M11" s="8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13"/>
      <c r="Z11" s="14"/>
      <c r="AA11" s="8"/>
      <c r="AB11" s="9"/>
    </row>
    <row r="12" spans="1:28" ht="105.75" customHeight="1" x14ac:dyDescent="0.75">
      <c r="A12" s="5"/>
      <c r="B12" s="226"/>
      <c r="C12" s="226"/>
      <c r="D12" s="226"/>
      <c r="E12" s="226"/>
      <c r="F12" s="226"/>
      <c r="G12" s="226"/>
      <c r="H12" s="226"/>
      <c r="I12" s="226"/>
      <c r="J12" s="226"/>
      <c r="K12" s="8"/>
      <c r="L12" s="6"/>
      <c r="M12" s="8"/>
      <c r="N12" s="6"/>
      <c r="O12" s="6"/>
      <c r="P12" s="6"/>
      <c r="Q12" s="6"/>
      <c r="R12" s="6"/>
      <c r="S12" s="6"/>
      <c r="T12" s="15"/>
      <c r="U12" s="15"/>
      <c r="V12" s="15"/>
      <c r="W12" s="229"/>
      <c r="X12" s="229"/>
      <c r="Y12" s="229"/>
      <c r="Z12" s="229"/>
      <c r="AA12" s="229"/>
      <c r="AB12" s="9"/>
    </row>
    <row r="13" spans="1:28" ht="51" x14ac:dyDescent="0.75">
      <c r="A13" s="5"/>
      <c r="B13" s="6"/>
      <c r="C13" s="6"/>
      <c r="D13" s="6"/>
      <c r="E13" s="6"/>
      <c r="F13" s="6"/>
      <c r="G13" s="6"/>
      <c r="H13" s="6"/>
      <c r="I13" s="6"/>
      <c r="J13" s="8"/>
      <c r="K13" s="8"/>
      <c r="L13" s="6"/>
      <c r="M13" s="8"/>
      <c r="N13" s="6"/>
      <c r="O13" s="6"/>
      <c r="P13" s="6"/>
      <c r="Q13" s="6"/>
      <c r="R13" s="6"/>
      <c r="S13" s="6"/>
      <c r="T13" s="232" t="s">
        <v>6</v>
      </c>
      <c r="U13" s="232"/>
      <c r="V13" s="232"/>
      <c r="W13" s="232"/>
      <c r="X13" s="232"/>
      <c r="Y13" s="232"/>
      <c r="Z13" s="232"/>
      <c r="AA13" s="232"/>
      <c r="AB13" s="9"/>
    </row>
    <row r="14" spans="1:28" ht="46.5" customHeight="1" x14ac:dyDescent="0.75">
      <c r="A14" s="5"/>
      <c r="B14" s="5"/>
      <c r="C14" s="5"/>
      <c r="D14" s="5"/>
      <c r="E14" s="5"/>
      <c r="F14" s="5"/>
      <c r="G14" s="5"/>
      <c r="H14" s="5"/>
      <c r="I14" s="5"/>
      <c r="J14" s="13"/>
      <c r="K14" s="16"/>
      <c r="L14" s="17"/>
      <c r="M14" s="13"/>
      <c r="N14" s="5"/>
      <c r="O14" s="5"/>
      <c r="P14" s="5"/>
      <c r="Q14" s="5"/>
      <c r="R14" s="5"/>
      <c r="S14" s="5"/>
      <c r="T14" s="5"/>
      <c r="U14" s="5"/>
      <c r="V14" s="5"/>
      <c r="W14" s="232" t="s">
        <v>7</v>
      </c>
      <c r="X14" s="232"/>
      <c r="Y14" s="232"/>
      <c r="Z14" s="232"/>
      <c r="AA14" s="232"/>
    </row>
    <row r="15" spans="1:28" ht="49.5" x14ac:dyDescent="0.65">
      <c r="A15" s="233" t="s">
        <v>8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</row>
    <row r="16" spans="1:28" ht="49.5" x14ac:dyDescent="0.65">
      <c r="A16" s="233" t="s">
        <v>100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</row>
    <row r="17" spans="1:27" ht="27.75" customHeight="1" x14ac:dyDescent="0.7">
      <c r="A17" s="6"/>
      <c r="B17" s="6"/>
      <c r="C17" s="6"/>
      <c r="D17" s="6"/>
      <c r="E17" s="6"/>
      <c r="F17" s="12"/>
      <c r="G17" s="6"/>
      <c r="H17" s="6"/>
      <c r="I17" s="6"/>
      <c r="J17" s="8"/>
      <c r="K17" s="8"/>
      <c r="L17" s="6"/>
      <c r="M17" s="8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8"/>
      <c r="Z17" s="14"/>
      <c r="AA17" s="8"/>
    </row>
    <row r="18" spans="1:27" ht="49.5" customHeight="1" x14ac:dyDescent="0.3">
      <c r="A18" s="234" t="s">
        <v>10</v>
      </c>
      <c r="B18" s="234" t="s">
        <v>11</v>
      </c>
      <c r="C18" s="85"/>
      <c r="D18" s="85"/>
      <c r="E18" s="85"/>
      <c r="F18" s="104" t="s">
        <v>12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6"/>
      <c r="Z18" s="239" t="s">
        <v>13</v>
      </c>
      <c r="AA18" s="240" t="s">
        <v>14</v>
      </c>
    </row>
    <row r="19" spans="1:27" ht="300.75" customHeight="1" x14ac:dyDescent="0.25">
      <c r="A19" s="234"/>
      <c r="B19" s="234"/>
      <c r="C19" s="107" t="s">
        <v>105</v>
      </c>
      <c r="D19" s="107" t="s">
        <v>106</v>
      </c>
      <c r="E19" s="107" t="s">
        <v>107</v>
      </c>
      <c r="F19" s="108" t="s">
        <v>106</v>
      </c>
      <c r="G19" s="109"/>
      <c r="H19" s="88" t="s">
        <v>17</v>
      </c>
      <c r="I19" s="88" t="s">
        <v>18</v>
      </c>
      <c r="J19" s="88" t="s">
        <v>19</v>
      </c>
      <c r="K19" s="89" t="s">
        <v>20</v>
      </c>
      <c r="L19" s="90" t="s">
        <v>21</v>
      </c>
      <c r="M19" s="89" t="s">
        <v>22</v>
      </c>
      <c r="N19" s="91" t="s">
        <v>104</v>
      </c>
      <c r="O19" s="91" t="s">
        <v>24</v>
      </c>
      <c r="P19" s="91" t="s">
        <v>25</v>
      </c>
      <c r="Q19" s="91" t="s">
        <v>26</v>
      </c>
      <c r="R19" s="91" t="s">
        <v>27</v>
      </c>
      <c r="S19" s="91" t="s">
        <v>28</v>
      </c>
      <c r="T19" s="91" t="s">
        <v>29</v>
      </c>
      <c r="U19" s="91" t="s">
        <v>30</v>
      </c>
      <c r="V19" s="91" t="s">
        <v>31</v>
      </c>
      <c r="W19" s="91" t="s">
        <v>32</v>
      </c>
      <c r="X19" s="91" t="s">
        <v>33</v>
      </c>
      <c r="Y19" s="88" t="s">
        <v>34</v>
      </c>
      <c r="Z19" s="239"/>
      <c r="AA19" s="240"/>
    </row>
    <row r="20" spans="1:27" s="31" customFormat="1" ht="34.5" customHeight="1" x14ac:dyDescent="0.3">
      <c r="A20" s="26">
        <v>1</v>
      </c>
      <c r="B20" s="26">
        <v>2</v>
      </c>
      <c r="C20" s="26"/>
      <c r="D20" s="26"/>
      <c r="E20" s="26"/>
      <c r="F20" s="26">
        <v>3</v>
      </c>
      <c r="G20" s="26">
        <v>4</v>
      </c>
      <c r="H20" s="26">
        <v>5</v>
      </c>
      <c r="I20" s="26">
        <v>6</v>
      </c>
      <c r="J20" s="26">
        <v>7</v>
      </c>
      <c r="K20" s="26">
        <v>8</v>
      </c>
      <c r="L20" s="26">
        <v>9</v>
      </c>
      <c r="M20" s="26">
        <v>10</v>
      </c>
      <c r="N20" s="26">
        <v>11</v>
      </c>
      <c r="O20" s="26">
        <v>12</v>
      </c>
      <c r="P20" s="26">
        <v>13</v>
      </c>
      <c r="Q20" s="26">
        <v>14</v>
      </c>
      <c r="R20" s="26">
        <v>15</v>
      </c>
      <c r="S20" s="26">
        <v>16</v>
      </c>
      <c r="T20" s="26">
        <v>17</v>
      </c>
      <c r="U20" s="26">
        <v>18</v>
      </c>
      <c r="V20" s="26">
        <v>19</v>
      </c>
      <c r="W20" s="26">
        <v>20</v>
      </c>
      <c r="X20" s="26">
        <v>21</v>
      </c>
      <c r="Y20" s="26">
        <v>22</v>
      </c>
      <c r="Z20" s="26">
        <v>23</v>
      </c>
      <c r="AA20" s="26">
        <v>24</v>
      </c>
    </row>
    <row r="21" spans="1:27" ht="57" customHeight="1" x14ac:dyDescent="0.3">
      <c r="A21" s="32">
        <v>1</v>
      </c>
      <c r="B21" s="43" t="s">
        <v>35</v>
      </c>
      <c r="C21" s="32"/>
      <c r="D21" s="32"/>
      <c r="E21" s="32"/>
      <c r="F21" s="92"/>
      <c r="G21" s="93"/>
      <c r="H21" s="93"/>
      <c r="I21" s="93"/>
      <c r="J21" s="94"/>
      <c r="K21" s="94"/>
      <c r="L21" s="9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42"/>
      <c r="AA21" s="39"/>
    </row>
    <row r="22" spans="1:27" ht="36.75" customHeight="1" x14ac:dyDescent="0.3">
      <c r="A22" s="32">
        <v>2</v>
      </c>
      <c r="B22" s="43" t="s">
        <v>37</v>
      </c>
      <c r="C22" s="32"/>
      <c r="D22" s="32"/>
      <c r="E22" s="32"/>
      <c r="F22" s="92"/>
      <c r="G22" s="93"/>
      <c r="H22" s="93"/>
      <c r="I22" s="93"/>
      <c r="J22" s="94"/>
      <c r="K22" s="94"/>
      <c r="L22" s="95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42"/>
      <c r="AA22" s="39"/>
    </row>
    <row r="23" spans="1:27" ht="74.25" customHeight="1" x14ac:dyDescent="0.3">
      <c r="A23" s="32">
        <v>3</v>
      </c>
      <c r="B23" s="43" t="s">
        <v>39</v>
      </c>
      <c r="C23" s="32"/>
      <c r="D23" s="32"/>
      <c r="E23" s="32"/>
      <c r="F23" s="92"/>
      <c r="G23" s="93"/>
      <c r="H23" s="93"/>
      <c r="I23" s="93"/>
      <c r="J23" s="94"/>
      <c r="K23" s="94"/>
      <c r="L23" s="95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42"/>
      <c r="AA23" s="39"/>
    </row>
    <row r="24" spans="1:27" ht="37.5" x14ac:dyDescent="0.3">
      <c r="A24" s="32">
        <v>4</v>
      </c>
      <c r="B24" s="43" t="s">
        <v>40</v>
      </c>
      <c r="C24" s="32"/>
      <c r="D24" s="32"/>
      <c r="E24" s="32"/>
      <c r="F24" s="92"/>
      <c r="G24" s="93"/>
      <c r="H24" s="93"/>
      <c r="I24" s="93"/>
      <c r="J24" s="94"/>
      <c r="K24" s="94"/>
      <c r="L24" s="9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42"/>
      <c r="AA24" s="39"/>
    </row>
    <row r="25" spans="1:27" ht="51.75" customHeight="1" x14ac:dyDescent="0.3">
      <c r="A25" s="32">
        <v>5</v>
      </c>
      <c r="B25" s="43" t="s">
        <v>41</v>
      </c>
      <c r="C25" s="32"/>
      <c r="D25" s="32"/>
      <c r="E25" s="32"/>
      <c r="F25" s="92"/>
      <c r="G25" s="93"/>
      <c r="H25" s="93"/>
      <c r="I25" s="93"/>
      <c r="J25" s="94"/>
      <c r="K25" s="94"/>
      <c r="L25" s="95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42"/>
      <c r="AA25" s="39"/>
    </row>
    <row r="26" spans="1:27" ht="37.5" x14ac:dyDescent="0.3">
      <c r="A26" s="32">
        <v>6</v>
      </c>
      <c r="B26" s="43" t="s">
        <v>42</v>
      </c>
      <c r="C26" s="32"/>
      <c r="D26" s="32"/>
      <c r="E26" s="32"/>
      <c r="F26" s="92"/>
      <c r="G26" s="93"/>
      <c r="H26" s="93"/>
      <c r="I26" s="93"/>
      <c r="J26" s="94"/>
      <c r="K26" s="94"/>
      <c r="L26" s="95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42"/>
      <c r="AA26" s="39"/>
    </row>
    <row r="27" spans="1:27" ht="37.5" x14ac:dyDescent="0.3">
      <c r="A27" s="32">
        <v>7</v>
      </c>
      <c r="B27" s="43" t="s">
        <v>108</v>
      </c>
      <c r="C27" s="32"/>
      <c r="D27" s="32"/>
      <c r="E27" s="32"/>
      <c r="F27" s="92"/>
      <c r="G27" s="93"/>
      <c r="H27" s="93"/>
      <c r="I27" s="93"/>
      <c r="J27" s="94"/>
      <c r="K27" s="94"/>
      <c r="L27" s="95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42"/>
      <c r="AA27" s="39"/>
    </row>
    <row r="28" spans="1:27" ht="56.25" x14ac:dyDescent="0.3">
      <c r="A28" s="32">
        <v>8</v>
      </c>
      <c r="B28" s="43" t="s">
        <v>43</v>
      </c>
      <c r="C28" s="32"/>
      <c r="D28" s="32"/>
      <c r="E28" s="32"/>
      <c r="F28" s="92"/>
      <c r="G28" s="93"/>
      <c r="H28" s="93"/>
      <c r="I28" s="93"/>
      <c r="J28" s="94"/>
      <c r="K28" s="94"/>
      <c r="L28" s="95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42"/>
      <c r="AA28" s="39"/>
    </row>
    <row r="29" spans="1:27" ht="37.5" x14ac:dyDescent="0.3">
      <c r="A29" s="32">
        <v>9</v>
      </c>
      <c r="B29" s="43" t="s">
        <v>44</v>
      </c>
      <c r="C29" s="32"/>
      <c r="D29" s="32"/>
      <c r="E29" s="32"/>
      <c r="F29" s="92"/>
      <c r="G29" s="93"/>
      <c r="H29" s="93"/>
      <c r="I29" s="93"/>
      <c r="J29" s="94"/>
      <c r="K29" s="94"/>
      <c r="L29" s="95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42"/>
      <c r="AA29" s="39"/>
    </row>
    <row r="30" spans="1:27" s="1" customFormat="1" ht="37.5" x14ac:dyDescent="0.3">
      <c r="A30" s="32">
        <v>10</v>
      </c>
      <c r="B30" s="33" t="s">
        <v>45</v>
      </c>
      <c r="C30" s="96"/>
      <c r="D30" s="96"/>
      <c r="E30" s="96"/>
      <c r="F30" s="92"/>
      <c r="G30" s="93"/>
      <c r="H30" s="93"/>
      <c r="I30" s="93"/>
      <c r="J30" s="94"/>
      <c r="K30" s="94"/>
      <c r="L30" s="42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42"/>
      <c r="AA30" s="39"/>
    </row>
    <row r="31" spans="1:27" s="1" customFormat="1" ht="37.5" customHeight="1" x14ac:dyDescent="0.3">
      <c r="A31" s="32">
        <v>11</v>
      </c>
      <c r="B31" s="33" t="s">
        <v>46</v>
      </c>
      <c r="C31" s="23"/>
      <c r="D31" s="23"/>
      <c r="E31" s="23"/>
      <c r="F31" s="92"/>
      <c r="G31" s="93"/>
      <c r="H31" s="93"/>
      <c r="I31" s="93"/>
      <c r="J31" s="94"/>
      <c r="K31" s="94"/>
      <c r="L31" s="42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42"/>
      <c r="AA31" s="39"/>
    </row>
    <row r="32" spans="1:27" s="1" customFormat="1" ht="39" customHeight="1" x14ac:dyDescent="0.3">
      <c r="A32" s="32">
        <v>12</v>
      </c>
      <c r="B32" s="33" t="s">
        <v>47</v>
      </c>
      <c r="C32" s="96"/>
      <c r="D32" s="96"/>
      <c r="E32" s="96"/>
      <c r="F32" s="92"/>
      <c r="G32" s="93"/>
      <c r="H32" s="93"/>
      <c r="I32" s="93"/>
      <c r="J32" s="94"/>
      <c r="K32" s="94"/>
      <c r="L32" s="42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42"/>
      <c r="AA32" s="39"/>
    </row>
    <row r="33" spans="1:27" s="1" customFormat="1" ht="37.5" x14ac:dyDescent="0.3">
      <c r="A33" s="32">
        <v>13</v>
      </c>
      <c r="B33" s="45" t="s">
        <v>48</v>
      </c>
      <c r="C33" s="96"/>
      <c r="D33" s="96"/>
      <c r="E33" s="96"/>
      <c r="F33" s="92"/>
      <c r="G33" s="93"/>
      <c r="H33" s="93"/>
      <c r="I33" s="93"/>
      <c r="J33" s="94"/>
      <c r="K33" s="94"/>
      <c r="L33" s="42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42"/>
      <c r="AA33" s="39"/>
    </row>
    <row r="34" spans="1:27" s="1" customFormat="1" ht="37.5" x14ac:dyDescent="0.3">
      <c r="A34" s="32">
        <v>14</v>
      </c>
      <c r="B34" s="33" t="s">
        <v>109</v>
      </c>
      <c r="C34" s="96"/>
      <c r="D34" s="96"/>
      <c r="E34" s="96"/>
      <c r="F34" s="92"/>
      <c r="G34" s="93"/>
      <c r="H34" s="93"/>
      <c r="I34" s="93"/>
      <c r="J34" s="94"/>
      <c r="K34" s="94"/>
      <c r="L34" s="42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42"/>
      <c r="AA34" s="39"/>
    </row>
    <row r="35" spans="1:27" s="1" customFormat="1" ht="37.5" x14ac:dyDescent="0.3">
      <c r="A35" s="32">
        <v>15</v>
      </c>
      <c r="B35" s="46" t="s">
        <v>49</v>
      </c>
      <c r="C35" s="18"/>
      <c r="D35" s="18"/>
      <c r="E35" s="18"/>
      <c r="F35" s="92"/>
      <c r="G35" s="93"/>
      <c r="H35" s="93"/>
      <c r="I35" s="93"/>
      <c r="J35" s="94"/>
      <c r="K35" s="94"/>
      <c r="L35" s="42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42"/>
      <c r="AA35" s="39"/>
    </row>
    <row r="36" spans="1:27" s="1" customFormat="1" ht="37.5" x14ac:dyDescent="0.3">
      <c r="A36" s="32">
        <v>16</v>
      </c>
      <c r="B36" s="33" t="s">
        <v>50</v>
      </c>
      <c r="C36" s="96"/>
      <c r="D36" s="96"/>
      <c r="E36" s="96"/>
      <c r="F36" s="92"/>
      <c r="G36" s="93"/>
      <c r="H36" s="93"/>
      <c r="I36" s="93"/>
      <c r="J36" s="94"/>
      <c r="K36" s="94"/>
      <c r="L36" s="42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42"/>
      <c r="AA36" s="39"/>
    </row>
    <row r="37" spans="1:27" s="1" customFormat="1" ht="37.5" x14ac:dyDescent="0.3">
      <c r="A37" s="32">
        <v>17</v>
      </c>
      <c r="B37" s="33" t="s">
        <v>110</v>
      </c>
      <c r="C37" s="96"/>
      <c r="D37" s="96"/>
      <c r="E37" s="96"/>
      <c r="F37" s="92"/>
      <c r="G37" s="93"/>
      <c r="H37" s="93"/>
      <c r="I37" s="93"/>
      <c r="J37" s="94"/>
      <c r="K37" s="94"/>
      <c r="L37" s="42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42"/>
      <c r="AA37" s="39"/>
    </row>
    <row r="38" spans="1:27" s="1" customFormat="1" ht="37.5" x14ac:dyDescent="0.3">
      <c r="A38" s="32">
        <v>18</v>
      </c>
      <c r="B38" s="33" t="s">
        <v>52</v>
      </c>
      <c r="C38" s="96"/>
      <c r="D38" s="96"/>
      <c r="E38" s="96"/>
      <c r="F38" s="92"/>
      <c r="G38" s="93"/>
      <c r="H38" s="93"/>
      <c r="I38" s="93"/>
      <c r="J38" s="94"/>
      <c r="K38" s="94"/>
      <c r="L38" s="42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42"/>
      <c r="AA38" s="39"/>
    </row>
    <row r="39" spans="1:27" s="1" customFormat="1" ht="56.25" x14ac:dyDescent="0.3">
      <c r="A39" s="32">
        <v>19</v>
      </c>
      <c r="B39" s="33" t="s">
        <v>53</v>
      </c>
      <c r="C39" s="96"/>
      <c r="D39" s="96"/>
      <c r="E39" s="96"/>
      <c r="F39" s="92"/>
      <c r="G39" s="93"/>
      <c r="H39" s="93"/>
      <c r="I39" s="93"/>
      <c r="J39" s="94"/>
      <c r="K39" s="94"/>
      <c r="L39" s="42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42"/>
      <c r="AA39" s="39"/>
    </row>
    <row r="40" spans="1:27" s="1" customFormat="1" ht="37.5" x14ac:dyDescent="0.3">
      <c r="A40" s="32">
        <v>20</v>
      </c>
      <c r="B40" s="33" t="s">
        <v>54</v>
      </c>
      <c r="C40" s="96"/>
      <c r="D40" s="96"/>
      <c r="E40" s="96"/>
      <c r="F40" s="92"/>
      <c r="G40" s="93"/>
      <c r="H40" s="93"/>
      <c r="I40" s="93"/>
      <c r="J40" s="94"/>
      <c r="K40" s="94"/>
      <c r="L40" s="42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42"/>
      <c r="AA40" s="39"/>
    </row>
    <row r="41" spans="1:27" s="1" customFormat="1" ht="37.5" x14ac:dyDescent="0.3">
      <c r="A41" s="32">
        <v>21</v>
      </c>
      <c r="B41" s="33" t="s">
        <v>111</v>
      </c>
      <c r="C41" s="96"/>
      <c r="D41" s="96"/>
      <c r="E41" s="96"/>
      <c r="F41" s="92"/>
      <c r="G41" s="93"/>
      <c r="H41" s="93"/>
      <c r="I41" s="93"/>
      <c r="J41" s="94"/>
      <c r="K41" s="94"/>
      <c r="L41" s="42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42"/>
      <c r="AA41" s="39"/>
    </row>
    <row r="42" spans="1:27" s="31" customFormat="1" ht="57" customHeight="1" x14ac:dyDescent="0.3">
      <c r="A42" s="32">
        <v>22</v>
      </c>
      <c r="B42" s="33" t="s">
        <v>55</v>
      </c>
      <c r="C42" s="96"/>
      <c r="D42" s="96"/>
      <c r="E42" s="96"/>
      <c r="F42" s="92"/>
      <c r="G42" s="93"/>
      <c r="H42" s="93"/>
      <c r="I42" s="93"/>
      <c r="J42" s="94"/>
      <c r="K42" s="94"/>
      <c r="L42" s="42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42"/>
      <c r="AA42" s="39"/>
    </row>
    <row r="43" spans="1:27" s="1" customFormat="1" ht="41.25" customHeight="1" x14ac:dyDescent="0.3">
      <c r="A43" s="32">
        <v>23</v>
      </c>
      <c r="B43" s="33" t="s">
        <v>56</v>
      </c>
      <c r="C43" s="96"/>
      <c r="D43" s="96"/>
      <c r="E43" s="96"/>
      <c r="F43" s="92"/>
      <c r="G43" s="93"/>
      <c r="H43" s="93"/>
      <c r="I43" s="93"/>
      <c r="J43" s="94"/>
      <c r="K43" s="94"/>
      <c r="L43" s="42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42"/>
      <c r="AA43" s="39"/>
    </row>
    <row r="44" spans="1:27" s="1" customFormat="1" ht="42.75" customHeight="1" x14ac:dyDescent="0.3">
      <c r="A44" s="32">
        <v>24</v>
      </c>
      <c r="B44" s="33" t="s">
        <v>57</v>
      </c>
      <c r="C44" s="96"/>
      <c r="D44" s="96"/>
      <c r="E44" s="96"/>
      <c r="F44" s="92"/>
      <c r="G44" s="93"/>
      <c r="H44" s="93"/>
      <c r="I44" s="93"/>
      <c r="J44" s="94"/>
      <c r="K44" s="94"/>
      <c r="L44" s="42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42"/>
      <c r="AA44" s="39"/>
    </row>
    <row r="45" spans="1:27" s="1" customFormat="1" ht="75" x14ac:dyDescent="0.3">
      <c r="A45" s="32">
        <v>25</v>
      </c>
      <c r="B45" s="33" t="s">
        <v>58</v>
      </c>
      <c r="C45" s="96"/>
      <c r="D45" s="96"/>
      <c r="E45" s="96"/>
      <c r="F45" s="92"/>
      <c r="G45" s="93"/>
      <c r="H45" s="93"/>
      <c r="I45" s="93"/>
      <c r="J45" s="94"/>
      <c r="K45" s="94"/>
      <c r="L45" s="42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42"/>
      <c r="AA45" s="39"/>
    </row>
    <row r="46" spans="1:27" s="1" customFormat="1" ht="37.5" x14ac:dyDescent="0.3">
      <c r="A46" s="32">
        <v>26</v>
      </c>
      <c r="B46" s="33" t="s">
        <v>59</v>
      </c>
      <c r="C46" s="96"/>
      <c r="D46" s="96"/>
      <c r="E46" s="96"/>
      <c r="F46" s="92"/>
      <c r="G46" s="93"/>
      <c r="H46" s="93"/>
      <c r="I46" s="93"/>
      <c r="J46" s="94"/>
      <c r="K46" s="94"/>
      <c r="L46" s="42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42"/>
      <c r="AA46" s="39"/>
    </row>
    <row r="47" spans="1:27" s="1" customFormat="1" ht="37.5" customHeight="1" x14ac:dyDescent="0.3">
      <c r="A47" s="32">
        <v>27</v>
      </c>
      <c r="B47" s="33" t="s">
        <v>60</v>
      </c>
      <c r="C47" s="96"/>
      <c r="D47" s="96"/>
      <c r="E47" s="96"/>
      <c r="F47" s="92"/>
      <c r="G47" s="93"/>
      <c r="H47" s="93"/>
      <c r="I47" s="93"/>
      <c r="J47" s="94"/>
      <c r="K47" s="94"/>
      <c r="L47" s="42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42"/>
      <c r="AA47" s="39"/>
    </row>
    <row r="48" spans="1:27" s="1" customFormat="1" ht="37.5" x14ac:dyDescent="0.3">
      <c r="A48" s="32">
        <v>28</v>
      </c>
      <c r="B48" s="33" t="s">
        <v>61</v>
      </c>
      <c r="C48" s="96"/>
      <c r="D48" s="96"/>
      <c r="E48" s="96"/>
      <c r="F48" s="92"/>
      <c r="G48" s="93"/>
      <c r="H48" s="93"/>
      <c r="I48" s="93"/>
      <c r="J48" s="94"/>
      <c r="K48" s="94"/>
      <c r="L48" s="42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42"/>
      <c r="AA48" s="39"/>
    </row>
    <row r="49" spans="1:27" s="1" customFormat="1" ht="37.5" x14ac:dyDescent="0.3">
      <c r="A49" s="32">
        <v>29</v>
      </c>
      <c r="B49" s="33" t="s">
        <v>112</v>
      </c>
      <c r="C49" s="96"/>
      <c r="D49" s="96"/>
      <c r="E49" s="96"/>
      <c r="F49" s="92"/>
      <c r="G49" s="93"/>
      <c r="H49" s="93"/>
      <c r="I49" s="93"/>
      <c r="J49" s="94"/>
      <c r="K49" s="94"/>
      <c r="L49" s="42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42"/>
      <c r="AA49" s="39"/>
    </row>
    <row r="50" spans="1:27" s="1" customFormat="1" ht="55.5" customHeight="1" x14ac:dyDescent="0.3">
      <c r="A50" s="32">
        <v>30</v>
      </c>
      <c r="B50" s="33" t="s">
        <v>62</v>
      </c>
      <c r="C50" s="96"/>
      <c r="D50" s="96"/>
      <c r="E50" s="96"/>
      <c r="F50" s="92"/>
      <c r="G50" s="93"/>
      <c r="H50" s="93"/>
      <c r="I50" s="93"/>
      <c r="J50" s="94"/>
      <c r="K50" s="94"/>
      <c r="L50" s="42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42"/>
      <c r="AA50" s="39"/>
    </row>
    <row r="51" spans="1:27" s="1" customFormat="1" ht="44.25" customHeight="1" x14ac:dyDescent="0.3">
      <c r="A51" s="32">
        <v>31</v>
      </c>
      <c r="B51" s="33" t="s">
        <v>63</v>
      </c>
      <c r="C51" s="96"/>
      <c r="D51" s="96"/>
      <c r="E51" s="96"/>
      <c r="F51" s="92"/>
      <c r="G51" s="93"/>
      <c r="H51" s="93"/>
      <c r="I51" s="93"/>
      <c r="J51" s="94"/>
      <c r="K51" s="94"/>
      <c r="L51" s="42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42"/>
      <c r="AA51" s="39"/>
    </row>
    <row r="52" spans="1:27" s="1" customFormat="1" ht="37.5" x14ac:dyDescent="0.3">
      <c r="A52" s="32">
        <v>32</v>
      </c>
      <c r="B52" s="33" t="s">
        <v>64</v>
      </c>
      <c r="C52" s="96"/>
      <c r="D52" s="96"/>
      <c r="E52" s="96"/>
      <c r="F52" s="92"/>
      <c r="G52" s="93"/>
      <c r="H52" s="93"/>
      <c r="I52" s="93"/>
      <c r="J52" s="94"/>
      <c r="K52" s="94"/>
      <c r="L52" s="42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42"/>
      <c r="AA52" s="39"/>
    </row>
    <row r="53" spans="1:27" s="1" customFormat="1" ht="37.5" x14ac:dyDescent="0.3">
      <c r="A53" s="32">
        <v>33</v>
      </c>
      <c r="B53" s="46" t="s">
        <v>65</v>
      </c>
      <c r="C53" s="18"/>
      <c r="D53" s="18"/>
      <c r="E53" s="18"/>
      <c r="F53" s="92"/>
      <c r="G53" s="93"/>
      <c r="H53" s="93"/>
      <c r="I53" s="93"/>
      <c r="J53" s="94"/>
      <c r="K53" s="94"/>
      <c r="L53" s="42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42"/>
      <c r="AA53" s="39"/>
    </row>
    <row r="54" spans="1:27" s="1" customFormat="1" ht="37.5" x14ac:dyDescent="0.3">
      <c r="A54" s="32">
        <v>34</v>
      </c>
      <c r="B54" s="33" t="s">
        <v>66</v>
      </c>
      <c r="C54" s="96"/>
      <c r="D54" s="96"/>
      <c r="E54" s="96"/>
      <c r="F54" s="92"/>
      <c r="G54" s="93"/>
      <c r="H54" s="93"/>
      <c r="I54" s="93"/>
      <c r="J54" s="94"/>
      <c r="K54" s="94"/>
      <c r="L54" s="42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42"/>
      <c r="AA54" s="39"/>
    </row>
    <row r="55" spans="1:27" s="1" customFormat="1" ht="29.25" customHeight="1" x14ac:dyDescent="0.3">
      <c r="A55" s="32">
        <v>35</v>
      </c>
      <c r="B55" s="33" t="s">
        <v>67</v>
      </c>
      <c r="C55" s="96"/>
      <c r="D55" s="96"/>
      <c r="E55" s="96"/>
      <c r="F55" s="92"/>
      <c r="G55" s="93"/>
      <c r="H55" s="93"/>
      <c r="I55" s="93"/>
      <c r="J55" s="94"/>
      <c r="K55" s="94"/>
      <c r="L55" s="42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42"/>
      <c r="AA55" s="39"/>
    </row>
    <row r="56" spans="1:27" s="1" customFormat="1" ht="37.5" x14ac:dyDescent="0.3">
      <c r="A56" s="32">
        <v>36</v>
      </c>
      <c r="B56" s="46" t="s">
        <v>69</v>
      </c>
      <c r="C56" s="18"/>
      <c r="D56" s="18"/>
      <c r="E56" s="18"/>
      <c r="F56" s="92"/>
      <c r="G56" s="93"/>
      <c r="H56" s="93"/>
      <c r="I56" s="93"/>
      <c r="J56" s="94"/>
      <c r="K56" s="94"/>
      <c r="L56" s="42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42"/>
      <c r="AA56" s="39"/>
    </row>
    <row r="57" spans="1:27" s="1" customFormat="1" ht="37.5" x14ac:dyDescent="0.3">
      <c r="A57" s="32">
        <v>37</v>
      </c>
      <c r="B57" s="33" t="s">
        <v>70</v>
      </c>
      <c r="C57" s="96"/>
      <c r="D57" s="96"/>
      <c r="E57" s="96"/>
      <c r="F57" s="92"/>
      <c r="G57" s="93"/>
      <c r="H57" s="93"/>
      <c r="I57" s="93"/>
      <c r="J57" s="94"/>
      <c r="K57" s="94"/>
      <c r="L57" s="42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42"/>
      <c r="AA57" s="39"/>
    </row>
    <row r="58" spans="1:27" s="1" customFormat="1" ht="32.25" customHeight="1" x14ac:dyDescent="0.3">
      <c r="A58" s="32">
        <v>38</v>
      </c>
      <c r="B58" s="33" t="s">
        <v>71</v>
      </c>
      <c r="C58" s="96"/>
      <c r="D58" s="96"/>
      <c r="E58" s="96"/>
      <c r="F58" s="92"/>
      <c r="G58" s="93"/>
      <c r="H58" s="93"/>
      <c r="I58" s="93"/>
      <c r="J58" s="94"/>
      <c r="K58" s="94"/>
      <c r="L58" s="42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42"/>
      <c r="AA58" s="39"/>
    </row>
    <row r="59" spans="1:27" s="1" customFormat="1" ht="56.25" x14ac:dyDescent="0.3">
      <c r="A59" s="32">
        <v>39</v>
      </c>
      <c r="B59" s="33" t="s">
        <v>72</v>
      </c>
      <c r="C59" s="96"/>
      <c r="D59" s="96"/>
      <c r="E59" s="96"/>
      <c r="F59" s="92"/>
      <c r="G59" s="93"/>
      <c r="H59" s="93"/>
      <c r="I59" s="93"/>
      <c r="J59" s="94"/>
      <c r="K59" s="94"/>
      <c r="L59" s="42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42"/>
      <c r="AA59" s="39"/>
    </row>
    <row r="60" spans="1:27" s="1" customFormat="1" ht="37.5" x14ac:dyDescent="0.3">
      <c r="A60" s="32">
        <v>40</v>
      </c>
      <c r="B60" s="33" t="s">
        <v>73</v>
      </c>
      <c r="C60" s="96"/>
      <c r="D60" s="96"/>
      <c r="E60" s="96"/>
      <c r="F60" s="92"/>
      <c r="G60" s="93"/>
      <c r="H60" s="93"/>
      <c r="I60" s="93"/>
      <c r="J60" s="94"/>
      <c r="K60" s="94"/>
      <c r="L60" s="42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42"/>
      <c r="AA60" s="39"/>
    </row>
    <row r="61" spans="1:27" s="1" customFormat="1" ht="56.25" x14ac:dyDescent="0.3">
      <c r="A61" s="32">
        <v>41</v>
      </c>
      <c r="B61" s="33" t="s">
        <v>74</v>
      </c>
      <c r="C61" s="96"/>
      <c r="D61" s="96"/>
      <c r="E61" s="96"/>
      <c r="F61" s="92"/>
      <c r="G61" s="93"/>
      <c r="H61" s="93"/>
      <c r="I61" s="93"/>
      <c r="J61" s="94"/>
      <c r="K61" s="94"/>
      <c r="L61" s="42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42"/>
      <c r="AA61" s="39"/>
    </row>
    <row r="62" spans="1:27" s="1" customFormat="1" ht="54.75" customHeight="1" x14ac:dyDescent="0.3">
      <c r="A62" s="32">
        <v>42</v>
      </c>
      <c r="B62" s="33" t="s">
        <v>75</v>
      </c>
      <c r="C62" s="96"/>
      <c r="D62" s="96"/>
      <c r="E62" s="96"/>
      <c r="F62" s="92"/>
      <c r="G62" s="93"/>
      <c r="H62" s="93"/>
      <c r="I62" s="93"/>
      <c r="J62" s="94"/>
      <c r="K62" s="94"/>
      <c r="L62" s="42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42"/>
      <c r="AA62" s="39"/>
    </row>
    <row r="63" spans="1:27" s="1" customFormat="1" ht="37.5" x14ac:dyDescent="0.3">
      <c r="A63" s="32">
        <v>43</v>
      </c>
      <c r="B63" s="33" t="s">
        <v>76</v>
      </c>
      <c r="C63" s="96"/>
      <c r="D63" s="96"/>
      <c r="E63" s="96"/>
      <c r="F63" s="92"/>
      <c r="G63" s="93"/>
      <c r="H63" s="93"/>
      <c r="I63" s="93"/>
      <c r="J63" s="94"/>
      <c r="K63" s="94"/>
      <c r="L63" s="42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42"/>
      <c r="AA63" s="39"/>
    </row>
    <row r="64" spans="1:27" s="1" customFormat="1" ht="37.5" x14ac:dyDescent="0.3">
      <c r="A64" s="32">
        <v>44</v>
      </c>
      <c r="B64" s="46" t="s">
        <v>77</v>
      </c>
      <c r="C64" s="18"/>
      <c r="D64" s="18"/>
      <c r="E64" s="18"/>
      <c r="F64" s="92"/>
      <c r="G64" s="93"/>
      <c r="H64" s="93"/>
      <c r="I64" s="93"/>
      <c r="J64" s="94"/>
      <c r="K64" s="94"/>
      <c r="L64" s="42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42"/>
      <c r="AA64" s="39"/>
    </row>
    <row r="65" spans="1:27" s="1" customFormat="1" ht="37.5" x14ac:dyDescent="0.3">
      <c r="A65" s="32">
        <v>45</v>
      </c>
      <c r="B65" s="47" t="s">
        <v>78</v>
      </c>
      <c r="C65" s="96"/>
      <c r="D65" s="96"/>
      <c r="E65" s="96"/>
      <c r="F65" s="92"/>
      <c r="G65" s="93"/>
      <c r="H65" s="93"/>
      <c r="I65" s="93"/>
      <c r="J65" s="94"/>
      <c r="K65" s="94"/>
      <c r="L65" s="42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42"/>
      <c r="AA65" s="39"/>
    </row>
    <row r="66" spans="1:27" s="1" customFormat="1" ht="37.5" x14ac:dyDescent="0.3">
      <c r="A66" s="32">
        <v>46</v>
      </c>
      <c r="B66" s="33" t="s">
        <v>113</v>
      </c>
      <c r="C66" s="96"/>
      <c r="D66" s="96"/>
      <c r="E66" s="96"/>
      <c r="F66" s="92"/>
      <c r="G66" s="93"/>
      <c r="H66" s="93"/>
      <c r="I66" s="93"/>
      <c r="J66" s="94"/>
      <c r="K66" s="94"/>
      <c r="L66" s="42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42"/>
      <c r="AA66" s="39"/>
    </row>
    <row r="67" spans="1:27" s="1" customFormat="1" ht="37.5" x14ac:dyDescent="0.3">
      <c r="A67" s="32">
        <v>47</v>
      </c>
      <c r="B67" s="33" t="s">
        <v>79</v>
      </c>
      <c r="C67" s="96"/>
      <c r="D67" s="96"/>
      <c r="E67" s="96"/>
      <c r="F67" s="92"/>
      <c r="G67" s="93"/>
      <c r="H67" s="93"/>
      <c r="I67" s="93"/>
      <c r="J67" s="94"/>
      <c r="K67" s="94"/>
      <c r="L67" s="42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42"/>
      <c r="AA67" s="39"/>
    </row>
    <row r="68" spans="1:27" s="1" customFormat="1" ht="37.5" x14ac:dyDescent="0.3">
      <c r="A68" s="32">
        <v>48</v>
      </c>
      <c r="B68" s="33" t="s">
        <v>80</v>
      </c>
      <c r="C68" s="96"/>
      <c r="D68" s="96"/>
      <c r="E68" s="96"/>
      <c r="F68" s="92"/>
      <c r="G68" s="93"/>
      <c r="H68" s="93"/>
      <c r="I68" s="93"/>
      <c r="J68" s="94"/>
      <c r="K68" s="94"/>
      <c r="L68" s="42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42"/>
      <c r="AA68" s="39"/>
    </row>
    <row r="69" spans="1:27" s="1" customFormat="1" ht="46.5" customHeight="1" x14ac:dyDescent="0.3">
      <c r="A69" s="32">
        <v>49</v>
      </c>
      <c r="B69" s="33" t="s">
        <v>81</v>
      </c>
      <c r="C69" s="96"/>
      <c r="D69" s="96"/>
      <c r="E69" s="96"/>
      <c r="F69" s="92"/>
      <c r="G69" s="93"/>
      <c r="H69" s="93"/>
      <c r="I69" s="93"/>
      <c r="J69" s="94"/>
      <c r="K69" s="94"/>
      <c r="L69" s="42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42"/>
      <c r="AA69" s="39"/>
    </row>
    <row r="70" spans="1:27" s="1" customFormat="1" ht="37.5" x14ac:dyDescent="0.3">
      <c r="A70" s="32">
        <v>50</v>
      </c>
      <c r="B70" s="33" t="s">
        <v>114</v>
      </c>
      <c r="C70" s="96"/>
      <c r="D70" s="96"/>
      <c r="E70" s="96"/>
      <c r="F70" s="92"/>
      <c r="G70" s="93"/>
      <c r="H70" s="93"/>
      <c r="I70" s="93"/>
      <c r="J70" s="94"/>
      <c r="K70" s="94"/>
      <c r="L70" s="42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42"/>
      <c r="AA70" s="39"/>
    </row>
    <row r="71" spans="1:27" s="1" customFormat="1" ht="37.5" x14ac:dyDescent="0.3">
      <c r="A71" s="32">
        <v>51</v>
      </c>
      <c r="B71" s="33" t="s">
        <v>82</v>
      </c>
      <c r="C71" s="96"/>
      <c r="D71" s="96"/>
      <c r="E71" s="96"/>
      <c r="F71" s="92"/>
      <c r="G71" s="93"/>
      <c r="H71" s="93"/>
      <c r="I71" s="93"/>
      <c r="J71" s="94"/>
      <c r="K71" s="94"/>
      <c r="L71" s="42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42"/>
      <c r="AA71" s="39"/>
    </row>
    <row r="72" spans="1:27" s="1" customFormat="1" ht="51" customHeight="1" x14ac:dyDescent="0.3">
      <c r="A72" s="32">
        <v>52</v>
      </c>
      <c r="B72" s="33" t="s">
        <v>83</v>
      </c>
      <c r="C72" s="96"/>
      <c r="D72" s="96"/>
      <c r="E72" s="96"/>
      <c r="F72" s="92"/>
      <c r="G72" s="93"/>
      <c r="H72" s="93"/>
      <c r="I72" s="93"/>
      <c r="J72" s="94"/>
      <c r="K72" s="94"/>
      <c r="L72" s="42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42"/>
      <c r="AA72" s="39"/>
    </row>
    <row r="73" spans="1:27" s="1" customFormat="1" ht="55.5" customHeight="1" x14ac:dyDescent="0.3">
      <c r="A73" s="32">
        <v>53</v>
      </c>
      <c r="B73" s="33" t="s">
        <v>84</v>
      </c>
      <c r="C73" s="96"/>
      <c r="D73" s="96"/>
      <c r="E73" s="96"/>
      <c r="F73" s="92"/>
      <c r="G73" s="93"/>
      <c r="H73" s="93"/>
      <c r="I73" s="93"/>
      <c r="J73" s="94"/>
      <c r="K73" s="94"/>
      <c r="L73" s="42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42"/>
      <c r="AA73" s="39"/>
    </row>
    <row r="74" spans="1:27" s="1" customFormat="1" ht="37.5" x14ac:dyDescent="0.3">
      <c r="A74" s="32">
        <v>54</v>
      </c>
      <c r="B74" s="110" t="s">
        <v>115</v>
      </c>
      <c r="C74" s="18"/>
      <c r="D74" s="18"/>
      <c r="E74" s="18"/>
      <c r="F74" s="92"/>
      <c r="G74" s="93"/>
      <c r="H74" s="93"/>
      <c r="I74" s="93"/>
      <c r="J74" s="94"/>
      <c r="K74" s="94"/>
      <c r="L74" s="42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42"/>
      <c r="AA74" s="39"/>
    </row>
    <row r="75" spans="1:27" s="1" customFormat="1" ht="112.5" x14ac:dyDescent="0.3">
      <c r="A75" s="32">
        <v>55</v>
      </c>
      <c r="B75" s="33" t="s">
        <v>85</v>
      </c>
      <c r="C75" s="96"/>
      <c r="D75" s="96"/>
      <c r="E75" s="96"/>
      <c r="F75" s="92"/>
      <c r="G75" s="93"/>
      <c r="H75" s="93"/>
      <c r="I75" s="93"/>
      <c r="J75" s="94"/>
      <c r="K75" s="94"/>
      <c r="L75" s="42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42"/>
      <c r="AA75" s="39"/>
    </row>
    <row r="76" spans="1:27" s="1" customFormat="1" ht="43.5" customHeight="1" x14ac:dyDescent="0.3">
      <c r="A76" s="32">
        <v>56</v>
      </c>
      <c r="B76" s="33" t="s">
        <v>86</v>
      </c>
      <c r="C76" s="96"/>
      <c r="D76" s="96"/>
      <c r="E76" s="96"/>
      <c r="F76" s="92"/>
      <c r="G76" s="93"/>
      <c r="H76" s="93"/>
      <c r="I76" s="93"/>
      <c r="J76" s="94"/>
      <c r="K76" s="94"/>
      <c r="L76" s="42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42"/>
      <c r="AA76" s="39"/>
    </row>
    <row r="77" spans="1:27" s="1" customFormat="1" ht="50.25" customHeight="1" x14ac:dyDescent="0.3">
      <c r="A77" s="32">
        <v>57</v>
      </c>
      <c r="B77" s="33" t="s">
        <v>87</v>
      </c>
      <c r="C77" s="96"/>
      <c r="D77" s="96"/>
      <c r="E77" s="96"/>
      <c r="F77" s="92"/>
      <c r="G77" s="93"/>
      <c r="H77" s="93"/>
      <c r="I77" s="93"/>
      <c r="J77" s="94"/>
      <c r="K77" s="94"/>
      <c r="L77" s="42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42"/>
      <c r="AA77" s="39"/>
    </row>
    <row r="78" spans="1:27" s="1" customFormat="1" ht="51.75" customHeight="1" x14ac:dyDescent="0.3">
      <c r="A78" s="32">
        <v>58</v>
      </c>
      <c r="B78" s="33" t="s">
        <v>88</v>
      </c>
      <c r="C78" s="96"/>
      <c r="D78" s="96"/>
      <c r="E78" s="96"/>
      <c r="F78" s="92"/>
      <c r="G78" s="93"/>
      <c r="H78" s="93"/>
      <c r="I78" s="93"/>
      <c r="J78" s="94"/>
      <c r="K78" s="94"/>
      <c r="L78" s="42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42"/>
      <c r="AA78" s="39"/>
    </row>
    <row r="79" spans="1:27" s="1" customFormat="1" ht="93.75" x14ac:dyDescent="0.3">
      <c r="A79" s="32">
        <v>59</v>
      </c>
      <c r="B79" s="33" t="s">
        <v>89</v>
      </c>
      <c r="C79" s="96"/>
      <c r="D79" s="96"/>
      <c r="E79" s="96"/>
      <c r="F79" s="92"/>
      <c r="G79" s="93"/>
      <c r="H79" s="93"/>
      <c r="I79" s="93"/>
      <c r="J79" s="94"/>
      <c r="K79" s="94"/>
      <c r="L79" s="42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42"/>
      <c r="AA79" s="39"/>
    </row>
    <row r="80" spans="1:27" s="1" customFormat="1" ht="48" customHeight="1" x14ac:dyDescent="0.3">
      <c r="A80" s="32">
        <v>60</v>
      </c>
      <c r="B80" s="33" t="s">
        <v>90</v>
      </c>
      <c r="C80" s="96"/>
      <c r="D80" s="96"/>
      <c r="E80" s="96"/>
      <c r="F80" s="92"/>
      <c r="G80" s="93"/>
      <c r="H80" s="93"/>
      <c r="I80" s="93"/>
      <c r="J80" s="94"/>
      <c r="K80" s="94"/>
      <c r="L80" s="42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42"/>
      <c r="AA80" s="39"/>
    </row>
    <row r="81" spans="1:27" s="1" customFormat="1" ht="37.5" x14ac:dyDescent="0.3">
      <c r="A81" s="32">
        <v>61</v>
      </c>
      <c r="B81" s="33" t="s">
        <v>92</v>
      </c>
      <c r="C81" s="96"/>
      <c r="D81" s="96"/>
      <c r="E81" s="96"/>
      <c r="F81" s="92"/>
      <c r="G81" s="93"/>
      <c r="H81" s="93"/>
      <c r="I81" s="93"/>
      <c r="J81" s="94"/>
      <c r="K81" s="94"/>
      <c r="L81" s="42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42"/>
      <c r="AA81" s="39"/>
    </row>
    <row r="82" spans="1:27" s="1" customFormat="1" ht="37.5" x14ac:dyDescent="0.3">
      <c r="A82" s="32">
        <v>62</v>
      </c>
      <c r="B82" s="43" t="s">
        <v>93</v>
      </c>
      <c r="C82" s="32"/>
      <c r="D82" s="32"/>
      <c r="E82" s="32"/>
      <c r="F82" s="92"/>
      <c r="G82" s="93"/>
      <c r="H82" s="93"/>
      <c r="I82" s="93"/>
      <c r="J82" s="94"/>
      <c r="K82" s="94"/>
      <c r="L82" s="42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42"/>
      <c r="AA82" s="39"/>
    </row>
    <row r="83" spans="1:27" ht="37.5" x14ac:dyDescent="0.3">
      <c r="A83" s="32">
        <v>63</v>
      </c>
      <c r="B83" s="33" t="s">
        <v>94</v>
      </c>
      <c r="C83" s="96"/>
      <c r="D83" s="96"/>
      <c r="E83" s="96"/>
      <c r="F83" s="92"/>
      <c r="G83" s="93"/>
      <c r="H83" s="93"/>
      <c r="I83" s="93"/>
      <c r="J83" s="94"/>
      <c r="K83" s="94"/>
      <c r="L83" s="95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42"/>
      <c r="AA83" s="39"/>
    </row>
    <row r="84" spans="1:27" ht="37.5" x14ac:dyDescent="0.3">
      <c r="A84" s="32">
        <v>64</v>
      </c>
      <c r="B84" s="43" t="s">
        <v>95</v>
      </c>
      <c r="C84" s="32"/>
      <c r="D84" s="32"/>
      <c r="E84" s="32"/>
      <c r="F84" s="92"/>
      <c r="G84" s="93"/>
      <c r="H84" s="93"/>
      <c r="I84" s="93"/>
      <c r="J84" s="94"/>
      <c r="K84" s="94"/>
      <c r="L84" s="95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42"/>
      <c r="AA84" s="39"/>
    </row>
    <row r="85" spans="1:27" ht="15.75" x14ac:dyDescent="0.25">
      <c r="A85" s="48"/>
      <c r="B85" s="49"/>
      <c r="C85" s="49"/>
      <c r="D85" s="49"/>
      <c r="E85" s="49"/>
      <c r="F85" s="50"/>
      <c r="G85" s="97"/>
      <c r="H85" s="50"/>
      <c r="I85" s="97"/>
      <c r="J85" s="51"/>
      <c r="K85" s="98"/>
      <c r="L85" s="50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4"/>
      <c r="AA85" s="53"/>
    </row>
    <row r="86" spans="1:27" ht="20.25" customHeight="1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6"/>
      <c r="K86" s="56"/>
      <c r="L86" s="55"/>
      <c r="M86" s="56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59"/>
      <c r="AA86" s="56"/>
    </row>
    <row r="87" spans="1:27" ht="18.75" x14ac:dyDescent="0.3">
      <c r="A87" s="9"/>
      <c r="B87" s="60"/>
      <c r="C87" s="60"/>
      <c r="D87" s="60"/>
      <c r="E87" s="60"/>
      <c r="F87" s="60"/>
      <c r="G87" s="60"/>
      <c r="H87" s="60"/>
      <c r="I87" s="61"/>
      <c r="J87" s="62"/>
      <c r="K87" s="62"/>
      <c r="L87" s="61"/>
      <c r="M87" s="9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65"/>
      <c r="Z87" s="66"/>
      <c r="AA87" s="65"/>
    </row>
    <row r="88" spans="1:27" ht="48" customHeight="1" x14ac:dyDescent="0.65">
      <c r="A88" s="9"/>
      <c r="B88" s="67" t="s">
        <v>96</v>
      </c>
      <c r="C88" s="67"/>
      <c r="D88" s="67"/>
      <c r="E88" s="67"/>
      <c r="F88" s="68"/>
      <c r="G88" s="69"/>
      <c r="H88" s="69"/>
      <c r="I88" s="69"/>
      <c r="J88" s="70"/>
      <c r="K88" s="100"/>
      <c r="L88" s="101"/>
      <c r="M88" s="101"/>
      <c r="N88" s="101"/>
      <c r="O88" s="101"/>
      <c r="P88" s="101"/>
      <c r="Q88" s="101"/>
      <c r="R88" s="101"/>
      <c r="S88" s="101"/>
      <c r="T88" s="102"/>
      <c r="U88" s="102"/>
      <c r="V88" s="102"/>
      <c r="W88" s="60"/>
      <c r="X88" s="60"/>
      <c r="Y88" s="65"/>
      <c r="Z88" s="66"/>
      <c r="AA88" s="65"/>
    </row>
    <row r="89" spans="1:27" ht="60.75" customHeight="1" x14ac:dyDescent="0.65">
      <c r="B89" s="67" t="s">
        <v>97</v>
      </c>
      <c r="C89" s="67"/>
      <c r="D89" s="67"/>
      <c r="E89" s="67"/>
      <c r="F89" s="71"/>
      <c r="G89" s="231"/>
      <c r="H89" s="231"/>
      <c r="I89" s="71"/>
      <c r="J89" s="72"/>
      <c r="K89" s="74"/>
      <c r="L89" s="74"/>
      <c r="O89" s="76" t="s">
        <v>6</v>
      </c>
      <c r="P89" s="76"/>
      <c r="Q89" s="76"/>
      <c r="R89" s="76"/>
      <c r="S89" s="76"/>
      <c r="T89" s="76"/>
      <c r="U89" s="76"/>
    </row>
    <row r="90" spans="1:27" ht="21" customHeight="1" x14ac:dyDescent="0.5">
      <c r="B90" s="77"/>
      <c r="C90" s="77"/>
      <c r="D90" s="77"/>
      <c r="E90" s="77"/>
      <c r="F90" s="77"/>
      <c r="G90" s="77"/>
      <c r="H90" s="77"/>
      <c r="I90" s="77"/>
      <c r="J90" s="78"/>
      <c r="K90" s="78"/>
      <c r="L90" s="78"/>
      <c r="M90" s="78"/>
      <c r="N90" s="80"/>
      <c r="O90" s="77"/>
      <c r="P90" s="77"/>
      <c r="Q90" s="77"/>
    </row>
    <row r="91" spans="1:27" x14ac:dyDescent="0.25">
      <c r="L91" s="81"/>
      <c r="M91" s="103"/>
      <c r="N91" s="81"/>
    </row>
    <row r="92" spans="1:27" x14ac:dyDescent="0.25">
      <c r="L92" s="81"/>
      <c r="M92" s="103"/>
      <c r="N92" s="81"/>
    </row>
    <row r="93" spans="1:27" x14ac:dyDescent="0.25">
      <c r="L93" s="83"/>
      <c r="M93" s="84"/>
      <c r="N93" s="83"/>
      <c r="O93" s="83"/>
    </row>
  </sheetData>
  <autoFilter ref="A18:AA84"/>
  <mergeCells count="19">
    <mergeCell ref="G89:H89"/>
    <mergeCell ref="T13:AA13"/>
    <mergeCell ref="W14:AA14"/>
    <mergeCell ref="A15:AA15"/>
    <mergeCell ref="A16:AA16"/>
    <mergeCell ref="A18:A19"/>
    <mergeCell ref="B18:B19"/>
    <mergeCell ref="Z18:Z19"/>
    <mergeCell ref="AA18:AA19"/>
    <mergeCell ref="R2:AA2"/>
    <mergeCell ref="R3:AA3"/>
    <mergeCell ref="T4:AA4"/>
    <mergeCell ref="B6:J12"/>
    <mergeCell ref="Y6:AA6"/>
    <mergeCell ref="Y7:AA7"/>
    <mergeCell ref="Y8:AA8"/>
    <mergeCell ref="V9:AA9"/>
    <mergeCell ref="T10:AA10"/>
    <mergeCell ref="W12:AA12"/>
  </mergeCells>
  <printOptions horizontalCentered="1"/>
  <pageMargins left="0.51180555555555596" right="0.31527777777777799" top="0.55138888888888904" bottom="0.55138888888888904" header="0" footer="0.511811023622047"/>
  <pageSetup paperSize="9" scale="50" firstPageNumber="6" orientation="landscape" useFirstPageNumber="1" horizontalDpi="300" verticalDpi="300"/>
  <headerFooter differentOddEven="1" differentFirst="1">
    <oddHeader>&amp;C&amp;"Times New Roman,Обычный"&amp;32 22</oddHeader>
    <evenHeader>&amp;C&amp;"Times New Roman,Обычный"&amp;32 21</evenHeader>
    <firstHeader>&amp;C&amp;"Times New Roman,Обычный"&amp;32 20</firstHeader>
  </headerFooter>
  <rowBreaks count="2" manualBreakCount="2">
    <brk id="23" max="16383" man="1"/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Q209"/>
  <sheetViews>
    <sheetView zoomScaleNormal="100" workbookViewId="0">
      <selection activeCell="E8" sqref="E8"/>
    </sheetView>
  </sheetViews>
  <sheetFormatPr defaultColWidth="8.7109375" defaultRowHeight="15" x14ac:dyDescent="0.25"/>
  <cols>
    <col min="1" max="1" width="15.42578125" style="1" customWidth="1"/>
    <col min="2" max="2" width="41.140625" style="1" customWidth="1"/>
    <col min="3" max="3" width="15.42578125" style="1" customWidth="1"/>
    <col min="4" max="4" width="20.140625" style="1" customWidth="1"/>
    <col min="5" max="6" width="19.85546875" style="1" customWidth="1"/>
    <col min="7" max="7" width="27.7109375" style="1" customWidth="1"/>
    <col min="8" max="8" width="67.7109375" style="1" hidden="1" customWidth="1"/>
    <col min="9" max="9" width="18.5703125" style="1" customWidth="1"/>
    <col min="257" max="257" width="15.42578125" style="1" customWidth="1"/>
    <col min="258" max="258" width="41.140625" style="1" customWidth="1"/>
    <col min="259" max="259" width="15.42578125" style="1" customWidth="1"/>
    <col min="260" max="260" width="20.140625" style="1" customWidth="1"/>
    <col min="261" max="262" width="19.85546875" style="1" customWidth="1"/>
    <col min="263" max="263" width="27.7109375" style="1" customWidth="1"/>
    <col min="264" max="264" width="11.5703125" style="1" hidden="1" customWidth="1"/>
    <col min="265" max="265" width="18.5703125" style="1" customWidth="1"/>
    <col min="513" max="513" width="15.42578125" style="1" customWidth="1"/>
    <col min="514" max="514" width="41.140625" style="1" customWidth="1"/>
    <col min="515" max="515" width="15.42578125" style="1" customWidth="1"/>
    <col min="516" max="516" width="20.140625" style="1" customWidth="1"/>
    <col min="517" max="518" width="19.85546875" style="1" customWidth="1"/>
    <col min="519" max="519" width="27.7109375" style="1" customWidth="1"/>
    <col min="520" max="520" width="11.5703125" style="1" hidden="1" customWidth="1"/>
    <col min="521" max="521" width="18.5703125" style="1" customWidth="1"/>
    <col min="769" max="769" width="15.42578125" style="1" customWidth="1"/>
    <col min="770" max="770" width="41.140625" style="1" customWidth="1"/>
    <col min="771" max="771" width="15.42578125" style="1" customWidth="1"/>
    <col min="772" max="772" width="20.140625" style="1" customWidth="1"/>
    <col min="773" max="774" width="19.85546875" style="1" customWidth="1"/>
    <col min="775" max="775" width="27.7109375" style="1" customWidth="1"/>
    <col min="776" max="776" width="11.5703125" style="1" hidden="1" customWidth="1"/>
    <col min="777" max="777" width="18.5703125" style="1" customWidth="1"/>
    <col min="1025" max="1025" width="15.42578125" style="1" customWidth="1"/>
    <col min="1026" max="1026" width="41.140625" style="1" customWidth="1"/>
    <col min="1027" max="1027" width="15.42578125" style="1" customWidth="1"/>
    <col min="1028" max="1028" width="20.140625" style="1" customWidth="1"/>
    <col min="1029" max="1030" width="19.85546875" style="1" customWidth="1"/>
    <col min="1031" max="1031" width="27.7109375" style="1" customWidth="1"/>
    <col min="1032" max="1032" width="11.5703125" style="1" hidden="1" customWidth="1"/>
    <col min="1033" max="1033" width="18.5703125" style="1" customWidth="1"/>
    <col min="1281" max="1281" width="15.42578125" style="1" customWidth="1"/>
    <col min="1282" max="1282" width="41.140625" style="1" customWidth="1"/>
    <col min="1283" max="1283" width="15.42578125" style="1" customWidth="1"/>
    <col min="1284" max="1284" width="20.140625" style="1" customWidth="1"/>
    <col min="1285" max="1286" width="19.85546875" style="1" customWidth="1"/>
    <col min="1287" max="1287" width="27.7109375" style="1" customWidth="1"/>
    <col min="1288" max="1288" width="11.5703125" style="1" hidden="1" customWidth="1"/>
    <col min="1289" max="1289" width="18.5703125" style="1" customWidth="1"/>
    <col min="1537" max="1537" width="15.42578125" style="1" customWidth="1"/>
    <col min="1538" max="1538" width="41.140625" style="1" customWidth="1"/>
    <col min="1539" max="1539" width="15.42578125" style="1" customWidth="1"/>
    <col min="1540" max="1540" width="20.140625" style="1" customWidth="1"/>
    <col min="1541" max="1542" width="19.85546875" style="1" customWidth="1"/>
    <col min="1543" max="1543" width="27.7109375" style="1" customWidth="1"/>
    <col min="1544" max="1544" width="11.5703125" style="1" hidden="1" customWidth="1"/>
    <col min="1545" max="1545" width="18.5703125" style="1" customWidth="1"/>
    <col min="1793" max="1793" width="15.42578125" style="1" customWidth="1"/>
    <col min="1794" max="1794" width="41.140625" style="1" customWidth="1"/>
    <col min="1795" max="1795" width="15.42578125" style="1" customWidth="1"/>
    <col min="1796" max="1796" width="20.140625" style="1" customWidth="1"/>
    <col min="1797" max="1798" width="19.85546875" style="1" customWidth="1"/>
    <col min="1799" max="1799" width="27.7109375" style="1" customWidth="1"/>
    <col min="1800" max="1800" width="11.5703125" style="1" hidden="1" customWidth="1"/>
    <col min="1801" max="1801" width="18.5703125" style="1" customWidth="1"/>
    <col min="2049" max="2049" width="15.42578125" style="1" customWidth="1"/>
    <col min="2050" max="2050" width="41.140625" style="1" customWidth="1"/>
    <col min="2051" max="2051" width="15.42578125" style="1" customWidth="1"/>
    <col min="2052" max="2052" width="20.140625" style="1" customWidth="1"/>
    <col min="2053" max="2054" width="19.85546875" style="1" customWidth="1"/>
    <col min="2055" max="2055" width="27.7109375" style="1" customWidth="1"/>
    <col min="2056" max="2056" width="11.5703125" style="1" hidden="1" customWidth="1"/>
    <col min="2057" max="2057" width="18.5703125" style="1" customWidth="1"/>
    <col min="2305" max="2305" width="15.42578125" style="1" customWidth="1"/>
    <col min="2306" max="2306" width="41.140625" style="1" customWidth="1"/>
    <col min="2307" max="2307" width="15.42578125" style="1" customWidth="1"/>
    <col min="2308" max="2308" width="20.140625" style="1" customWidth="1"/>
    <col min="2309" max="2310" width="19.85546875" style="1" customWidth="1"/>
    <col min="2311" max="2311" width="27.7109375" style="1" customWidth="1"/>
    <col min="2312" max="2312" width="11.5703125" style="1" hidden="1" customWidth="1"/>
    <col min="2313" max="2313" width="18.5703125" style="1" customWidth="1"/>
    <col min="2561" max="2561" width="15.42578125" style="1" customWidth="1"/>
    <col min="2562" max="2562" width="41.140625" style="1" customWidth="1"/>
    <col min="2563" max="2563" width="15.42578125" style="1" customWidth="1"/>
    <col min="2564" max="2564" width="20.140625" style="1" customWidth="1"/>
    <col min="2565" max="2566" width="19.85546875" style="1" customWidth="1"/>
    <col min="2567" max="2567" width="27.7109375" style="1" customWidth="1"/>
    <col min="2568" max="2568" width="11.5703125" style="1" hidden="1" customWidth="1"/>
    <col min="2569" max="2569" width="18.5703125" style="1" customWidth="1"/>
    <col min="2817" max="2817" width="15.42578125" style="1" customWidth="1"/>
    <col min="2818" max="2818" width="41.140625" style="1" customWidth="1"/>
    <col min="2819" max="2819" width="15.42578125" style="1" customWidth="1"/>
    <col min="2820" max="2820" width="20.140625" style="1" customWidth="1"/>
    <col min="2821" max="2822" width="19.85546875" style="1" customWidth="1"/>
    <col min="2823" max="2823" width="27.7109375" style="1" customWidth="1"/>
    <col min="2824" max="2824" width="11.5703125" style="1" hidden="1" customWidth="1"/>
    <col min="2825" max="2825" width="18.5703125" style="1" customWidth="1"/>
    <col min="3073" max="3073" width="15.42578125" style="1" customWidth="1"/>
    <col min="3074" max="3074" width="41.140625" style="1" customWidth="1"/>
    <col min="3075" max="3075" width="15.42578125" style="1" customWidth="1"/>
    <col min="3076" max="3076" width="20.140625" style="1" customWidth="1"/>
    <col min="3077" max="3078" width="19.85546875" style="1" customWidth="1"/>
    <col min="3079" max="3079" width="27.7109375" style="1" customWidth="1"/>
    <col min="3080" max="3080" width="11.5703125" style="1" hidden="1" customWidth="1"/>
    <col min="3081" max="3081" width="18.5703125" style="1" customWidth="1"/>
    <col min="3329" max="3329" width="15.42578125" style="1" customWidth="1"/>
    <col min="3330" max="3330" width="41.140625" style="1" customWidth="1"/>
    <col min="3331" max="3331" width="15.42578125" style="1" customWidth="1"/>
    <col min="3332" max="3332" width="20.140625" style="1" customWidth="1"/>
    <col min="3333" max="3334" width="19.85546875" style="1" customWidth="1"/>
    <col min="3335" max="3335" width="27.7109375" style="1" customWidth="1"/>
    <col min="3336" max="3336" width="11.5703125" style="1" hidden="1" customWidth="1"/>
    <col min="3337" max="3337" width="18.5703125" style="1" customWidth="1"/>
    <col min="3585" max="3585" width="15.42578125" style="1" customWidth="1"/>
    <col min="3586" max="3586" width="41.140625" style="1" customWidth="1"/>
    <col min="3587" max="3587" width="15.42578125" style="1" customWidth="1"/>
    <col min="3588" max="3588" width="20.140625" style="1" customWidth="1"/>
    <col min="3589" max="3590" width="19.85546875" style="1" customWidth="1"/>
    <col min="3591" max="3591" width="27.7109375" style="1" customWidth="1"/>
    <col min="3592" max="3592" width="11.5703125" style="1" hidden="1" customWidth="1"/>
    <col min="3593" max="3593" width="18.5703125" style="1" customWidth="1"/>
    <col min="3841" max="3841" width="15.42578125" style="1" customWidth="1"/>
    <col min="3842" max="3842" width="41.140625" style="1" customWidth="1"/>
    <col min="3843" max="3843" width="15.42578125" style="1" customWidth="1"/>
    <col min="3844" max="3844" width="20.140625" style="1" customWidth="1"/>
    <col min="3845" max="3846" width="19.85546875" style="1" customWidth="1"/>
    <col min="3847" max="3847" width="27.7109375" style="1" customWidth="1"/>
    <col min="3848" max="3848" width="11.5703125" style="1" hidden="1" customWidth="1"/>
    <col min="3849" max="3849" width="18.5703125" style="1" customWidth="1"/>
    <col min="4097" max="4097" width="15.42578125" style="1" customWidth="1"/>
    <col min="4098" max="4098" width="41.140625" style="1" customWidth="1"/>
    <col min="4099" max="4099" width="15.42578125" style="1" customWidth="1"/>
    <col min="4100" max="4100" width="20.140625" style="1" customWidth="1"/>
    <col min="4101" max="4102" width="19.85546875" style="1" customWidth="1"/>
    <col min="4103" max="4103" width="27.7109375" style="1" customWidth="1"/>
    <col min="4104" max="4104" width="11.5703125" style="1" hidden="1" customWidth="1"/>
    <col min="4105" max="4105" width="18.5703125" style="1" customWidth="1"/>
    <col min="4353" max="4353" width="15.42578125" style="1" customWidth="1"/>
    <col min="4354" max="4354" width="41.140625" style="1" customWidth="1"/>
    <col min="4355" max="4355" width="15.42578125" style="1" customWidth="1"/>
    <col min="4356" max="4356" width="20.140625" style="1" customWidth="1"/>
    <col min="4357" max="4358" width="19.85546875" style="1" customWidth="1"/>
    <col min="4359" max="4359" width="27.7109375" style="1" customWidth="1"/>
    <col min="4360" max="4360" width="11.5703125" style="1" hidden="1" customWidth="1"/>
    <col min="4361" max="4361" width="18.5703125" style="1" customWidth="1"/>
    <col min="4609" max="4609" width="15.42578125" style="1" customWidth="1"/>
    <col min="4610" max="4610" width="41.140625" style="1" customWidth="1"/>
    <col min="4611" max="4611" width="15.42578125" style="1" customWidth="1"/>
    <col min="4612" max="4612" width="20.140625" style="1" customWidth="1"/>
    <col min="4613" max="4614" width="19.85546875" style="1" customWidth="1"/>
    <col min="4615" max="4615" width="27.7109375" style="1" customWidth="1"/>
    <col min="4616" max="4616" width="11.5703125" style="1" hidden="1" customWidth="1"/>
    <col min="4617" max="4617" width="18.5703125" style="1" customWidth="1"/>
    <col min="4865" max="4865" width="15.42578125" style="1" customWidth="1"/>
    <col min="4866" max="4866" width="41.140625" style="1" customWidth="1"/>
    <col min="4867" max="4867" width="15.42578125" style="1" customWidth="1"/>
    <col min="4868" max="4868" width="20.140625" style="1" customWidth="1"/>
    <col min="4869" max="4870" width="19.85546875" style="1" customWidth="1"/>
    <col min="4871" max="4871" width="27.7109375" style="1" customWidth="1"/>
    <col min="4872" max="4872" width="11.5703125" style="1" hidden="1" customWidth="1"/>
    <col min="4873" max="4873" width="18.5703125" style="1" customWidth="1"/>
    <col min="5121" max="5121" width="15.42578125" style="1" customWidth="1"/>
    <col min="5122" max="5122" width="41.140625" style="1" customWidth="1"/>
    <col min="5123" max="5123" width="15.42578125" style="1" customWidth="1"/>
    <col min="5124" max="5124" width="20.140625" style="1" customWidth="1"/>
    <col min="5125" max="5126" width="19.85546875" style="1" customWidth="1"/>
    <col min="5127" max="5127" width="27.7109375" style="1" customWidth="1"/>
    <col min="5128" max="5128" width="11.5703125" style="1" hidden="1" customWidth="1"/>
    <col min="5129" max="5129" width="18.5703125" style="1" customWidth="1"/>
    <col min="5377" max="5377" width="15.42578125" style="1" customWidth="1"/>
    <col min="5378" max="5378" width="41.140625" style="1" customWidth="1"/>
    <col min="5379" max="5379" width="15.42578125" style="1" customWidth="1"/>
    <col min="5380" max="5380" width="20.140625" style="1" customWidth="1"/>
    <col min="5381" max="5382" width="19.85546875" style="1" customWidth="1"/>
    <col min="5383" max="5383" width="27.7109375" style="1" customWidth="1"/>
    <col min="5384" max="5384" width="11.5703125" style="1" hidden="1" customWidth="1"/>
    <col min="5385" max="5385" width="18.5703125" style="1" customWidth="1"/>
    <col min="5633" max="5633" width="15.42578125" style="1" customWidth="1"/>
    <col min="5634" max="5634" width="41.140625" style="1" customWidth="1"/>
    <col min="5635" max="5635" width="15.42578125" style="1" customWidth="1"/>
    <col min="5636" max="5636" width="20.140625" style="1" customWidth="1"/>
    <col min="5637" max="5638" width="19.85546875" style="1" customWidth="1"/>
    <col min="5639" max="5639" width="27.7109375" style="1" customWidth="1"/>
    <col min="5640" max="5640" width="11.5703125" style="1" hidden="1" customWidth="1"/>
    <col min="5641" max="5641" width="18.5703125" style="1" customWidth="1"/>
    <col min="5889" max="5889" width="15.42578125" style="1" customWidth="1"/>
    <col min="5890" max="5890" width="41.140625" style="1" customWidth="1"/>
    <col min="5891" max="5891" width="15.42578125" style="1" customWidth="1"/>
    <col min="5892" max="5892" width="20.140625" style="1" customWidth="1"/>
    <col min="5893" max="5894" width="19.85546875" style="1" customWidth="1"/>
    <col min="5895" max="5895" width="27.7109375" style="1" customWidth="1"/>
    <col min="5896" max="5896" width="11.5703125" style="1" hidden="1" customWidth="1"/>
    <col min="5897" max="5897" width="18.5703125" style="1" customWidth="1"/>
    <col min="6145" max="6145" width="15.42578125" style="1" customWidth="1"/>
    <col min="6146" max="6146" width="41.140625" style="1" customWidth="1"/>
    <col min="6147" max="6147" width="15.42578125" style="1" customWidth="1"/>
    <col min="6148" max="6148" width="20.140625" style="1" customWidth="1"/>
    <col min="6149" max="6150" width="19.85546875" style="1" customWidth="1"/>
    <col min="6151" max="6151" width="27.7109375" style="1" customWidth="1"/>
    <col min="6152" max="6152" width="11.5703125" style="1" hidden="1" customWidth="1"/>
    <col min="6153" max="6153" width="18.5703125" style="1" customWidth="1"/>
    <col min="6401" max="6401" width="15.42578125" style="1" customWidth="1"/>
    <col min="6402" max="6402" width="41.140625" style="1" customWidth="1"/>
    <col min="6403" max="6403" width="15.42578125" style="1" customWidth="1"/>
    <col min="6404" max="6404" width="20.140625" style="1" customWidth="1"/>
    <col min="6405" max="6406" width="19.85546875" style="1" customWidth="1"/>
    <col min="6407" max="6407" width="27.7109375" style="1" customWidth="1"/>
    <col min="6408" max="6408" width="11.5703125" style="1" hidden="1" customWidth="1"/>
    <col min="6409" max="6409" width="18.5703125" style="1" customWidth="1"/>
    <col min="6657" max="6657" width="15.42578125" style="1" customWidth="1"/>
    <col min="6658" max="6658" width="41.140625" style="1" customWidth="1"/>
    <col min="6659" max="6659" width="15.42578125" style="1" customWidth="1"/>
    <col min="6660" max="6660" width="20.140625" style="1" customWidth="1"/>
    <col min="6661" max="6662" width="19.85546875" style="1" customWidth="1"/>
    <col min="6663" max="6663" width="27.7109375" style="1" customWidth="1"/>
    <col min="6664" max="6664" width="11.5703125" style="1" hidden="1" customWidth="1"/>
    <col min="6665" max="6665" width="18.5703125" style="1" customWidth="1"/>
    <col min="6913" max="6913" width="15.42578125" style="1" customWidth="1"/>
    <col min="6914" max="6914" width="41.140625" style="1" customWidth="1"/>
    <col min="6915" max="6915" width="15.42578125" style="1" customWidth="1"/>
    <col min="6916" max="6916" width="20.140625" style="1" customWidth="1"/>
    <col min="6917" max="6918" width="19.85546875" style="1" customWidth="1"/>
    <col min="6919" max="6919" width="27.7109375" style="1" customWidth="1"/>
    <col min="6920" max="6920" width="11.5703125" style="1" hidden="1" customWidth="1"/>
    <col min="6921" max="6921" width="18.5703125" style="1" customWidth="1"/>
    <col min="7169" max="7169" width="15.42578125" style="1" customWidth="1"/>
    <col min="7170" max="7170" width="41.140625" style="1" customWidth="1"/>
    <col min="7171" max="7171" width="15.42578125" style="1" customWidth="1"/>
    <col min="7172" max="7172" width="20.140625" style="1" customWidth="1"/>
    <col min="7173" max="7174" width="19.85546875" style="1" customWidth="1"/>
    <col min="7175" max="7175" width="27.7109375" style="1" customWidth="1"/>
    <col min="7176" max="7176" width="11.5703125" style="1" hidden="1" customWidth="1"/>
    <col min="7177" max="7177" width="18.5703125" style="1" customWidth="1"/>
    <col min="7425" max="7425" width="15.42578125" style="1" customWidth="1"/>
    <col min="7426" max="7426" width="41.140625" style="1" customWidth="1"/>
    <col min="7427" max="7427" width="15.42578125" style="1" customWidth="1"/>
    <col min="7428" max="7428" width="20.140625" style="1" customWidth="1"/>
    <col min="7429" max="7430" width="19.85546875" style="1" customWidth="1"/>
    <col min="7431" max="7431" width="27.7109375" style="1" customWidth="1"/>
    <col min="7432" max="7432" width="11.5703125" style="1" hidden="1" customWidth="1"/>
    <col min="7433" max="7433" width="18.5703125" style="1" customWidth="1"/>
    <col min="7681" max="7681" width="15.42578125" style="1" customWidth="1"/>
    <col min="7682" max="7682" width="41.140625" style="1" customWidth="1"/>
    <col min="7683" max="7683" width="15.42578125" style="1" customWidth="1"/>
    <col min="7684" max="7684" width="20.140625" style="1" customWidth="1"/>
    <col min="7685" max="7686" width="19.85546875" style="1" customWidth="1"/>
    <col min="7687" max="7687" width="27.7109375" style="1" customWidth="1"/>
    <col min="7688" max="7688" width="11.5703125" style="1" hidden="1" customWidth="1"/>
    <col min="7689" max="7689" width="18.5703125" style="1" customWidth="1"/>
    <col min="7937" max="7937" width="15.42578125" style="1" customWidth="1"/>
    <col min="7938" max="7938" width="41.140625" style="1" customWidth="1"/>
    <col min="7939" max="7939" width="15.42578125" style="1" customWidth="1"/>
    <col min="7940" max="7940" width="20.140625" style="1" customWidth="1"/>
    <col min="7941" max="7942" width="19.85546875" style="1" customWidth="1"/>
    <col min="7943" max="7943" width="27.7109375" style="1" customWidth="1"/>
    <col min="7944" max="7944" width="11.5703125" style="1" hidden="1" customWidth="1"/>
    <col min="7945" max="7945" width="18.5703125" style="1" customWidth="1"/>
    <col min="8193" max="8193" width="15.42578125" style="1" customWidth="1"/>
    <col min="8194" max="8194" width="41.140625" style="1" customWidth="1"/>
    <col min="8195" max="8195" width="15.42578125" style="1" customWidth="1"/>
    <col min="8196" max="8196" width="20.140625" style="1" customWidth="1"/>
    <col min="8197" max="8198" width="19.85546875" style="1" customWidth="1"/>
    <col min="8199" max="8199" width="27.7109375" style="1" customWidth="1"/>
    <col min="8200" max="8200" width="11.5703125" style="1" hidden="1" customWidth="1"/>
    <col min="8201" max="8201" width="18.5703125" style="1" customWidth="1"/>
    <col min="8449" max="8449" width="15.42578125" style="1" customWidth="1"/>
    <col min="8450" max="8450" width="41.140625" style="1" customWidth="1"/>
    <col min="8451" max="8451" width="15.42578125" style="1" customWidth="1"/>
    <col min="8452" max="8452" width="20.140625" style="1" customWidth="1"/>
    <col min="8453" max="8454" width="19.85546875" style="1" customWidth="1"/>
    <col min="8455" max="8455" width="27.7109375" style="1" customWidth="1"/>
    <col min="8456" max="8456" width="11.5703125" style="1" hidden="1" customWidth="1"/>
    <col min="8457" max="8457" width="18.5703125" style="1" customWidth="1"/>
    <col min="8705" max="8705" width="15.42578125" style="1" customWidth="1"/>
    <col min="8706" max="8706" width="41.140625" style="1" customWidth="1"/>
    <col min="8707" max="8707" width="15.42578125" style="1" customWidth="1"/>
    <col min="8708" max="8708" width="20.140625" style="1" customWidth="1"/>
    <col min="8709" max="8710" width="19.85546875" style="1" customWidth="1"/>
    <col min="8711" max="8711" width="27.7109375" style="1" customWidth="1"/>
    <col min="8712" max="8712" width="11.5703125" style="1" hidden="1" customWidth="1"/>
    <col min="8713" max="8713" width="18.5703125" style="1" customWidth="1"/>
    <col min="8961" max="8961" width="15.42578125" style="1" customWidth="1"/>
    <col min="8962" max="8962" width="41.140625" style="1" customWidth="1"/>
    <col min="8963" max="8963" width="15.42578125" style="1" customWidth="1"/>
    <col min="8964" max="8964" width="20.140625" style="1" customWidth="1"/>
    <col min="8965" max="8966" width="19.85546875" style="1" customWidth="1"/>
    <col min="8967" max="8967" width="27.7109375" style="1" customWidth="1"/>
    <col min="8968" max="8968" width="11.5703125" style="1" hidden="1" customWidth="1"/>
    <col min="8969" max="8969" width="18.5703125" style="1" customWidth="1"/>
    <col min="9217" max="9217" width="15.42578125" style="1" customWidth="1"/>
    <col min="9218" max="9218" width="41.140625" style="1" customWidth="1"/>
    <col min="9219" max="9219" width="15.42578125" style="1" customWidth="1"/>
    <col min="9220" max="9220" width="20.140625" style="1" customWidth="1"/>
    <col min="9221" max="9222" width="19.85546875" style="1" customWidth="1"/>
    <col min="9223" max="9223" width="27.7109375" style="1" customWidth="1"/>
    <col min="9224" max="9224" width="11.5703125" style="1" hidden="1" customWidth="1"/>
    <col min="9225" max="9225" width="18.5703125" style="1" customWidth="1"/>
    <col min="9473" max="9473" width="15.42578125" style="1" customWidth="1"/>
    <col min="9474" max="9474" width="41.140625" style="1" customWidth="1"/>
    <col min="9475" max="9475" width="15.42578125" style="1" customWidth="1"/>
    <col min="9476" max="9476" width="20.140625" style="1" customWidth="1"/>
    <col min="9477" max="9478" width="19.85546875" style="1" customWidth="1"/>
    <col min="9479" max="9479" width="27.7109375" style="1" customWidth="1"/>
    <col min="9480" max="9480" width="11.5703125" style="1" hidden="1" customWidth="1"/>
    <col min="9481" max="9481" width="18.5703125" style="1" customWidth="1"/>
    <col min="9729" max="9729" width="15.42578125" style="1" customWidth="1"/>
    <col min="9730" max="9730" width="41.140625" style="1" customWidth="1"/>
    <col min="9731" max="9731" width="15.42578125" style="1" customWidth="1"/>
    <col min="9732" max="9732" width="20.140625" style="1" customWidth="1"/>
    <col min="9733" max="9734" width="19.85546875" style="1" customWidth="1"/>
    <col min="9735" max="9735" width="27.7109375" style="1" customWidth="1"/>
    <col min="9736" max="9736" width="11.5703125" style="1" hidden="1" customWidth="1"/>
    <col min="9737" max="9737" width="18.5703125" style="1" customWidth="1"/>
    <col min="9985" max="9985" width="15.42578125" style="1" customWidth="1"/>
    <col min="9986" max="9986" width="41.140625" style="1" customWidth="1"/>
    <col min="9987" max="9987" width="15.42578125" style="1" customWidth="1"/>
    <col min="9988" max="9988" width="20.140625" style="1" customWidth="1"/>
    <col min="9989" max="9990" width="19.85546875" style="1" customWidth="1"/>
    <col min="9991" max="9991" width="27.7109375" style="1" customWidth="1"/>
    <col min="9992" max="9992" width="11.5703125" style="1" hidden="1" customWidth="1"/>
    <col min="9993" max="9993" width="18.5703125" style="1" customWidth="1"/>
    <col min="10241" max="10241" width="15.42578125" style="1" customWidth="1"/>
    <col min="10242" max="10242" width="41.140625" style="1" customWidth="1"/>
    <col min="10243" max="10243" width="15.42578125" style="1" customWidth="1"/>
    <col min="10244" max="10244" width="20.140625" style="1" customWidth="1"/>
    <col min="10245" max="10246" width="19.85546875" style="1" customWidth="1"/>
    <col min="10247" max="10247" width="27.7109375" style="1" customWidth="1"/>
    <col min="10248" max="10248" width="11.5703125" style="1" hidden="1" customWidth="1"/>
    <col min="10249" max="10249" width="18.5703125" style="1" customWidth="1"/>
    <col min="10497" max="10497" width="15.42578125" style="1" customWidth="1"/>
    <col min="10498" max="10498" width="41.140625" style="1" customWidth="1"/>
    <col min="10499" max="10499" width="15.42578125" style="1" customWidth="1"/>
    <col min="10500" max="10500" width="20.140625" style="1" customWidth="1"/>
    <col min="10501" max="10502" width="19.85546875" style="1" customWidth="1"/>
    <col min="10503" max="10503" width="27.7109375" style="1" customWidth="1"/>
    <col min="10504" max="10504" width="11.5703125" style="1" hidden="1" customWidth="1"/>
    <col min="10505" max="10505" width="18.5703125" style="1" customWidth="1"/>
    <col min="10753" max="10753" width="15.42578125" style="1" customWidth="1"/>
    <col min="10754" max="10754" width="41.140625" style="1" customWidth="1"/>
    <col min="10755" max="10755" width="15.42578125" style="1" customWidth="1"/>
    <col min="10756" max="10756" width="20.140625" style="1" customWidth="1"/>
    <col min="10757" max="10758" width="19.85546875" style="1" customWidth="1"/>
    <col min="10759" max="10759" width="27.7109375" style="1" customWidth="1"/>
    <col min="10760" max="10760" width="11.5703125" style="1" hidden="1" customWidth="1"/>
    <col min="10761" max="10761" width="18.5703125" style="1" customWidth="1"/>
    <col min="11009" max="11009" width="15.42578125" style="1" customWidth="1"/>
    <col min="11010" max="11010" width="41.140625" style="1" customWidth="1"/>
    <col min="11011" max="11011" width="15.42578125" style="1" customWidth="1"/>
    <col min="11012" max="11012" width="20.140625" style="1" customWidth="1"/>
    <col min="11013" max="11014" width="19.85546875" style="1" customWidth="1"/>
    <col min="11015" max="11015" width="27.7109375" style="1" customWidth="1"/>
    <col min="11016" max="11016" width="11.5703125" style="1" hidden="1" customWidth="1"/>
    <col min="11017" max="11017" width="18.5703125" style="1" customWidth="1"/>
    <col min="11265" max="11265" width="15.42578125" style="1" customWidth="1"/>
    <col min="11266" max="11266" width="41.140625" style="1" customWidth="1"/>
    <col min="11267" max="11267" width="15.42578125" style="1" customWidth="1"/>
    <col min="11268" max="11268" width="20.140625" style="1" customWidth="1"/>
    <col min="11269" max="11270" width="19.85546875" style="1" customWidth="1"/>
    <col min="11271" max="11271" width="27.7109375" style="1" customWidth="1"/>
    <col min="11272" max="11272" width="11.5703125" style="1" hidden="1" customWidth="1"/>
    <col min="11273" max="11273" width="18.5703125" style="1" customWidth="1"/>
    <col min="11521" max="11521" width="15.42578125" style="1" customWidth="1"/>
    <col min="11522" max="11522" width="41.140625" style="1" customWidth="1"/>
    <col min="11523" max="11523" width="15.42578125" style="1" customWidth="1"/>
    <col min="11524" max="11524" width="20.140625" style="1" customWidth="1"/>
    <col min="11525" max="11526" width="19.85546875" style="1" customWidth="1"/>
    <col min="11527" max="11527" width="27.7109375" style="1" customWidth="1"/>
    <col min="11528" max="11528" width="11.5703125" style="1" hidden="1" customWidth="1"/>
    <col min="11529" max="11529" width="18.5703125" style="1" customWidth="1"/>
    <col min="11777" max="11777" width="15.42578125" style="1" customWidth="1"/>
    <col min="11778" max="11778" width="41.140625" style="1" customWidth="1"/>
    <col min="11779" max="11779" width="15.42578125" style="1" customWidth="1"/>
    <col min="11780" max="11780" width="20.140625" style="1" customWidth="1"/>
    <col min="11781" max="11782" width="19.85546875" style="1" customWidth="1"/>
    <col min="11783" max="11783" width="27.7109375" style="1" customWidth="1"/>
    <col min="11784" max="11784" width="11.5703125" style="1" hidden="1" customWidth="1"/>
    <col min="11785" max="11785" width="18.5703125" style="1" customWidth="1"/>
    <col min="12033" max="12033" width="15.42578125" style="1" customWidth="1"/>
    <col min="12034" max="12034" width="41.140625" style="1" customWidth="1"/>
    <col min="12035" max="12035" width="15.42578125" style="1" customWidth="1"/>
    <col min="12036" max="12036" width="20.140625" style="1" customWidth="1"/>
    <col min="12037" max="12038" width="19.85546875" style="1" customWidth="1"/>
    <col min="12039" max="12039" width="27.7109375" style="1" customWidth="1"/>
    <col min="12040" max="12040" width="11.5703125" style="1" hidden="1" customWidth="1"/>
    <col min="12041" max="12041" width="18.5703125" style="1" customWidth="1"/>
    <col min="12289" max="12289" width="15.42578125" style="1" customWidth="1"/>
    <col min="12290" max="12290" width="41.140625" style="1" customWidth="1"/>
    <col min="12291" max="12291" width="15.42578125" style="1" customWidth="1"/>
    <col min="12292" max="12292" width="20.140625" style="1" customWidth="1"/>
    <col min="12293" max="12294" width="19.85546875" style="1" customWidth="1"/>
    <col min="12295" max="12295" width="27.7109375" style="1" customWidth="1"/>
    <col min="12296" max="12296" width="11.5703125" style="1" hidden="1" customWidth="1"/>
    <col min="12297" max="12297" width="18.5703125" style="1" customWidth="1"/>
    <col min="12545" max="12545" width="15.42578125" style="1" customWidth="1"/>
    <col min="12546" max="12546" width="41.140625" style="1" customWidth="1"/>
    <col min="12547" max="12547" width="15.42578125" style="1" customWidth="1"/>
    <col min="12548" max="12548" width="20.140625" style="1" customWidth="1"/>
    <col min="12549" max="12550" width="19.85546875" style="1" customWidth="1"/>
    <col min="12551" max="12551" width="27.7109375" style="1" customWidth="1"/>
    <col min="12552" max="12552" width="11.5703125" style="1" hidden="1" customWidth="1"/>
    <col min="12553" max="12553" width="18.5703125" style="1" customWidth="1"/>
    <col min="12801" max="12801" width="15.42578125" style="1" customWidth="1"/>
    <col min="12802" max="12802" width="41.140625" style="1" customWidth="1"/>
    <col min="12803" max="12803" width="15.42578125" style="1" customWidth="1"/>
    <col min="12804" max="12804" width="20.140625" style="1" customWidth="1"/>
    <col min="12805" max="12806" width="19.85546875" style="1" customWidth="1"/>
    <col min="12807" max="12807" width="27.7109375" style="1" customWidth="1"/>
    <col min="12808" max="12808" width="11.5703125" style="1" hidden="1" customWidth="1"/>
    <col min="12809" max="12809" width="18.5703125" style="1" customWidth="1"/>
    <col min="13057" max="13057" width="15.42578125" style="1" customWidth="1"/>
    <col min="13058" max="13058" width="41.140625" style="1" customWidth="1"/>
    <col min="13059" max="13059" width="15.42578125" style="1" customWidth="1"/>
    <col min="13060" max="13060" width="20.140625" style="1" customWidth="1"/>
    <col min="13061" max="13062" width="19.85546875" style="1" customWidth="1"/>
    <col min="13063" max="13063" width="27.7109375" style="1" customWidth="1"/>
    <col min="13064" max="13064" width="11.5703125" style="1" hidden="1" customWidth="1"/>
    <col min="13065" max="13065" width="18.5703125" style="1" customWidth="1"/>
    <col min="13313" max="13313" width="15.42578125" style="1" customWidth="1"/>
    <col min="13314" max="13314" width="41.140625" style="1" customWidth="1"/>
    <col min="13315" max="13315" width="15.42578125" style="1" customWidth="1"/>
    <col min="13316" max="13316" width="20.140625" style="1" customWidth="1"/>
    <col min="13317" max="13318" width="19.85546875" style="1" customWidth="1"/>
    <col min="13319" max="13319" width="27.7109375" style="1" customWidth="1"/>
    <col min="13320" max="13320" width="11.5703125" style="1" hidden="1" customWidth="1"/>
    <col min="13321" max="13321" width="18.5703125" style="1" customWidth="1"/>
    <col min="13569" max="13569" width="15.42578125" style="1" customWidth="1"/>
    <col min="13570" max="13570" width="41.140625" style="1" customWidth="1"/>
    <col min="13571" max="13571" width="15.42578125" style="1" customWidth="1"/>
    <col min="13572" max="13572" width="20.140625" style="1" customWidth="1"/>
    <col min="13573" max="13574" width="19.85546875" style="1" customWidth="1"/>
    <col min="13575" max="13575" width="27.7109375" style="1" customWidth="1"/>
    <col min="13576" max="13576" width="11.5703125" style="1" hidden="1" customWidth="1"/>
    <col min="13577" max="13577" width="18.5703125" style="1" customWidth="1"/>
    <col min="13825" max="13825" width="15.42578125" style="1" customWidth="1"/>
    <col min="13826" max="13826" width="41.140625" style="1" customWidth="1"/>
    <col min="13827" max="13827" width="15.42578125" style="1" customWidth="1"/>
    <col min="13828" max="13828" width="20.140625" style="1" customWidth="1"/>
    <col min="13829" max="13830" width="19.85546875" style="1" customWidth="1"/>
    <col min="13831" max="13831" width="27.7109375" style="1" customWidth="1"/>
    <col min="13832" max="13832" width="11.5703125" style="1" hidden="1" customWidth="1"/>
    <col min="13833" max="13833" width="18.5703125" style="1" customWidth="1"/>
    <col min="14081" max="14081" width="15.42578125" style="1" customWidth="1"/>
    <col min="14082" max="14082" width="41.140625" style="1" customWidth="1"/>
    <col min="14083" max="14083" width="15.42578125" style="1" customWidth="1"/>
    <col min="14084" max="14084" width="20.140625" style="1" customWidth="1"/>
    <col min="14085" max="14086" width="19.85546875" style="1" customWidth="1"/>
    <col min="14087" max="14087" width="27.7109375" style="1" customWidth="1"/>
    <col min="14088" max="14088" width="11.5703125" style="1" hidden="1" customWidth="1"/>
    <col min="14089" max="14089" width="18.5703125" style="1" customWidth="1"/>
    <col min="14337" max="14337" width="15.42578125" style="1" customWidth="1"/>
    <col min="14338" max="14338" width="41.140625" style="1" customWidth="1"/>
    <col min="14339" max="14339" width="15.42578125" style="1" customWidth="1"/>
    <col min="14340" max="14340" width="20.140625" style="1" customWidth="1"/>
    <col min="14341" max="14342" width="19.85546875" style="1" customWidth="1"/>
    <col min="14343" max="14343" width="27.7109375" style="1" customWidth="1"/>
    <col min="14344" max="14344" width="11.5703125" style="1" hidden="1" customWidth="1"/>
    <col min="14345" max="14345" width="18.5703125" style="1" customWidth="1"/>
    <col min="14593" max="14593" width="15.42578125" style="1" customWidth="1"/>
    <col min="14594" max="14594" width="41.140625" style="1" customWidth="1"/>
    <col min="14595" max="14595" width="15.42578125" style="1" customWidth="1"/>
    <col min="14596" max="14596" width="20.140625" style="1" customWidth="1"/>
    <col min="14597" max="14598" width="19.85546875" style="1" customWidth="1"/>
    <col min="14599" max="14599" width="27.7109375" style="1" customWidth="1"/>
    <col min="14600" max="14600" width="11.5703125" style="1" hidden="1" customWidth="1"/>
    <col min="14601" max="14601" width="18.5703125" style="1" customWidth="1"/>
    <col min="14849" max="14849" width="15.42578125" style="1" customWidth="1"/>
    <col min="14850" max="14850" width="41.140625" style="1" customWidth="1"/>
    <col min="14851" max="14851" width="15.42578125" style="1" customWidth="1"/>
    <col min="14852" max="14852" width="20.140625" style="1" customWidth="1"/>
    <col min="14853" max="14854" width="19.85546875" style="1" customWidth="1"/>
    <col min="14855" max="14855" width="27.7109375" style="1" customWidth="1"/>
    <col min="14856" max="14856" width="11.5703125" style="1" hidden="1" customWidth="1"/>
    <col min="14857" max="14857" width="18.5703125" style="1" customWidth="1"/>
    <col min="15105" max="15105" width="15.42578125" style="1" customWidth="1"/>
    <col min="15106" max="15106" width="41.140625" style="1" customWidth="1"/>
    <col min="15107" max="15107" width="15.42578125" style="1" customWidth="1"/>
    <col min="15108" max="15108" width="20.140625" style="1" customWidth="1"/>
    <col min="15109" max="15110" width="19.85546875" style="1" customWidth="1"/>
    <col min="15111" max="15111" width="27.7109375" style="1" customWidth="1"/>
    <col min="15112" max="15112" width="11.5703125" style="1" hidden="1" customWidth="1"/>
    <col min="15113" max="15113" width="18.5703125" style="1" customWidth="1"/>
    <col min="15361" max="15361" width="15.42578125" style="1" customWidth="1"/>
    <col min="15362" max="15362" width="41.140625" style="1" customWidth="1"/>
    <col min="15363" max="15363" width="15.42578125" style="1" customWidth="1"/>
    <col min="15364" max="15364" width="20.140625" style="1" customWidth="1"/>
    <col min="15365" max="15366" width="19.85546875" style="1" customWidth="1"/>
    <col min="15367" max="15367" width="27.7109375" style="1" customWidth="1"/>
    <col min="15368" max="15368" width="11.5703125" style="1" hidden="1" customWidth="1"/>
    <col min="15369" max="15369" width="18.5703125" style="1" customWidth="1"/>
    <col min="15617" max="15617" width="15.42578125" style="1" customWidth="1"/>
    <col min="15618" max="15618" width="41.140625" style="1" customWidth="1"/>
    <col min="15619" max="15619" width="15.42578125" style="1" customWidth="1"/>
    <col min="15620" max="15620" width="20.140625" style="1" customWidth="1"/>
    <col min="15621" max="15622" width="19.85546875" style="1" customWidth="1"/>
    <col min="15623" max="15623" width="27.7109375" style="1" customWidth="1"/>
    <col min="15624" max="15624" width="11.5703125" style="1" hidden="1" customWidth="1"/>
    <col min="15625" max="15625" width="18.5703125" style="1" customWidth="1"/>
    <col min="15873" max="15873" width="15.42578125" style="1" customWidth="1"/>
    <col min="15874" max="15874" width="41.140625" style="1" customWidth="1"/>
    <col min="15875" max="15875" width="15.42578125" style="1" customWidth="1"/>
    <col min="15876" max="15876" width="20.140625" style="1" customWidth="1"/>
    <col min="15877" max="15878" width="19.85546875" style="1" customWidth="1"/>
    <col min="15879" max="15879" width="27.7109375" style="1" customWidth="1"/>
    <col min="15880" max="15880" width="11.5703125" style="1" hidden="1" customWidth="1"/>
    <col min="15881" max="15881" width="18.5703125" style="1" customWidth="1"/>
    <col min="16129" max="16129" width="15.42578125" style="1" customWidth="1"/>
    <col min="16130" max="16130" width="41.140625" style="1" customWidth="1"/>
    <col min="16131" max="16131" width="15.42578125" style="1" customWidth="1"/>
    <col min="16132" max="16132" width="20.140625" style="1" customWidth="1"/>
    <col min="16133" max="16134" width="19.85546875" style="1" customWidth="1"/>
    <col min="16135" max="16135" width="27.7109375" style="1" customWidth="1"/>
    <col min="16136" max="16136" width="11.5703125" style="1" hidden="1" customWidth="1"/>
    <col min="16137" max="16137" width="18.5703125" style="1" customWidth="1"/>
  </cols>
  <sheetData>
    <row r="1" spans="1:9" ht="18.75" customHeight="1" x14ac:dyDescent="0.25">
      <c r="A1" s="241" t="s">
        <v>116</v>
      </c>
      <c r="B1" s="241"/>
      <c r="C1" s="241"/>
      <c r="D1" s="241"/>
      <c r="E1" s="241"/>
      <c r="F1" s="241"/>
      <c r="G1" s="241"/>
    </row>
    <row r="2" spans="1:9" ht="15.75" customHeight="1" x14ac:dyDescent="0.25">
      <c r="A2" s="242" t="s">
        <v>117</v>
      </c>
      <c r="B2" s="242"/>
      <c r="C2" s="243" t="s">
        <v>118</v>
      </c>
      <c r="D2" s="243"/>
      <c r="E2" s="243"/>
      <c r="F2" s="243"/>
      <c r="G2" s="243"/>
      <c r="H2" s="112" t="s">
        <v>118</v>
      </c>
    </row>
    <row r="3" spans="1:9" ht="45" customHeight="1" x14ac:dyDescent="0.25">
      <c r="A3" s="242" t="s">
        <v>119</v>
      </c>
      <c r="B3" s="242"/>
      <c r="C3" s="243" t="s">
        <v>120</v>
      </c>
      <c r="D3" s="243"/>
      <c r="E3" s="243"/>
      <c r="F3" s="243"/>
      <c r="G3" s="243"/>
      <c r="H3" s="112" t="s">
        <v>120</v>
      </c>
    </row>
    <row r="4" spans="1:9" ht="15.75" customHeight="1" x14ac:dyDescent="0.25">
      <c r="A4" s="242" t="s">
        <v>121</v>
      </c>
      <c r="B4" s="242"/>
      <c r="C4" s="243" t="s">
        <v>122</v>
      </c>
      <c r="D4" s="243"/>
      <c r="E4" s="243"/>
      <c r="F4" s="243"/>
      <c r="G4" s="243"/>
      <c r="H4" s="112" t="s">
        <v>122</v>
      </c>
    </row>
    <row r="5" spans="1:9" ht="15.75" customHeight="1" x14ac:dyDescent="0.25">
      <c r="A5" s="242" t="s">
        <v>123</v>
      </c>
      <c r="B5" s="242"/>
      <c r="C5" s="243" t="s">
        <v>124</v>
      </c>
      <c r="D5" s="243"/>
      <c r="E5" s="243"/>
      <c r="F5" s="243"/>
      <c r="G5" s="243"/>
      <c r="H5" s="112" t="s">
        <v>124</v>
      </c>
    </row>
    <row r="6" spans="1:9" ht="15.75" customHeight="1" x14ac:dyDescent="0.25">
      <c r="A6" s="245"/>
      <c r="B6" s="245"/>
      <c r="C6" s="245"/>
      <c r="D6" s="245"/>
      <c r="E6" s="245"/>
      <c r="F6" s="245"/>
      <c r="G6" s="245"/>
    </row>
    <row r="7" spans="1:9" ht="33" customHeight="1" x14ac:dyDescent="0.25">
      <c r="A7" s="113" t="s">
        <v>125</v>
      </c>
      <c r="B7" s="114" t="s">
        <v>126</v>
      </c>
      <c r="C7" s="114" t="s">
        <v>127</v>
      </c>
      <c r="D7" s="115">
        <v>44927</v>
      </c>
      <c r="E7" s="115">
        <v>45292</v>
      </c>
      <c r="F7" s="115" t="s">
        <v>128</v>
      </c>
      <c r="G7" s="114" t="s">
        <v>129</v>
      </c>
    </row>
    <row r="8" spans="1:9" ht="78.75" x14ac:dyDescent="0.25">
      <c r="A8" s="116" t="s">
        <v>130</v>
      </c>
      <c r="B8" s="117" t="s">
        <v>131</v>
      </c>
      <c r="C8" s="118" t="s">
        <v>132</v>
      </c>
      <c r="D8" s="119">
        <f t="shared" ref="D8:D39" si="0">SUM(G8)/1000</f>
        <v>37.971519999999998</v>
      </c>
      <c r="E8" s="119">
        <f t="shared" ref="E8:E39" si="1">SUM(I8)/1000</f>
        <v>39.431989999999999</v>
      </c>
      <c r="F8" s="119">
        <f t="shared" ref="F8:F39" si="2">SUM(E8-D8)*100/D8</f>
        <v>3.846224749496467</v>
      </c>
      <c r="G8" s="120">
        <v>37971.519999999997</v>
      </c>
      <c r="I8" s="120">
        <v>39431.99</v>
      </c>
    </row>
    <row r="9" spans="1:9" ht="94.5" x14ac:dyDescent="0.25">
      <c r="A9" s="116" t="s">
        <v>133</v>
      </c>
      <c r="B9" s="117" t="s">
        <v>134</v>
      </c>
      <c r="C9" s="118" t="s">
        <v>135</v>
      </c>
      <c r="D9" s="119">
        <f t="shared" si="0"/>
        <v>153.8656</v>
      </c>
      <c r="E9" s="119">
        <f t="shared" si="1"/>
        <v>93.80261999999999</v>
      </c>
      <c r="F9" s="119">
        <f t="shared" si="2"/>
        <v>-39.036002849239857</v>
      </c>
      <c r="G9" s="120">
        <v>153865.60000000001</v>
      </c>
      <c r="I9" s="120">
        <v>93802.62</v>
      </c>
    </row>
    <row r="10" spans="1:9" ht="94.5" x14ac:dyDescent="0.25">
      <c r="A10" s="116" t="s">
        <v>136</v>
      </c>
      <c r="B10" s="117" t="s">
        <v>137</v>
      </c>
      <c r="C10" s="118" t="s">
        <v>138</v>
      </c>
      <c r="D10" s="119">
        <f t="shared" si="0"/>
        <v>50.99906</v>
      </c>
      <c r="E10" s="119">
        <f t="shared" si="1"/>
        <v>13.133620000000001</v>
      </c>
      <c r="F10" s="119">
        <f t="shared" si="2"/>
        <v>-74.247329264500166</v>
      </c>
      <c r="G10" s="120">
        <v>50999.06</v>
      </c>
      <c r="I10" s="120">
        <v>13133.62</v>
      </c>
    </row>
    <row r="11" spans="1:9" ht="94.5" x14ac:dyDescent="0.25">
      <c r="A11" s="116" t="s">
        <v>139</v>
      </c>
      <c r="B11" s="117" t="s">
        <v>140</v>
      </c>
      <c r="C11" s="118" t="s">
        <v>141</v>
      </c>
      <c r="D11" s="119">
        <f t="shared" si="0"/>
        <v>194.75899999999999</v>
      </c>
      <c r="E11" s="119">
        <f t="shared" si="1"/>
        <v>120.96988</v>
      </c>
      <c r="F11" s="119">
        <f t="shared" si="2"/>
        <v>-37.887399298620338</v>
      </c>
      <c r="G11" s="120">
        <v>194759</v>
      </c>
      <c r="I11" s="120">
        <v>120969.88</v>
      </c>
    </row>
    <row r="12" spans="1:9" ht="94.5" x14ac:dyDescent="0.25">
      <c r="A12" s="116" t="s">
        <v>142</v>
      </c>
      <c r="B12" s="117" t="s">
        <v>143</v>
      </c>
      <c r="C12" s="118" t="s">
        <v>144</v>
      </c>
      <c r="D12" s="119">
        <f t="shared" si="0"/>
        <v>43.341169999999998</v>
      </c>
      <c r="E12" s="119">
        <f t="shared" si="1"/>
        <v>37.819699999999997</v>
      </c>
      <c r="F12" s="119">
        <f t="shared" si="2"/>
        <v>-12.739549947544104</v>
      </c>
      <c r="G12" s="120">
        <v>43341.17</v>
      </c>
      <c r="I12" s="120">
        <v>37819.699999999997</v>
      </c>
    </row>
    <row r="13" spans="1:9" ht="94.5" x14ac:dyDescent="0.25">
      <c r="A13" s="116" t="s">
        <v>145</v>
      </c>
      <c r="B13" s="117" t="s">
        <v>146</v>
      </c>
      <c r="C13" s="118" t="s">
        <v>147</v>
      </c>
      <c r="D13" s="119">
        <f t="shared" si="0"/>
        <v>800.45368999999994</v>
      </c>
      <c r="E13" s="119">
        <f t="shared" si="1"/>
        <v>829.55637000000002</v>
      </c>
      <c r="F13" s="119">
        <f t="shared" si="2"/>
        <v>3.6357731076235127</v>
      </c>
      <c r="G13" s="120">
        <v>800453.69</v>
      </c>
      <c r="I13" s="120">
        <v>829556.37</v>
      </c>
    </row>
    <row r="14" spans="1:9" ht="94.5" x14ac:dyDescent="0.25">
      <c r="A14" s="116" t="s">
        <v>148</v>
      </c>
      <c r="B14" s="117" t="s">
        <v>149</v>
      </c>
      <c r="C14" s="118" t="s">
        <v>150</v>
      </c>
      <c r="D14" s="119">
        <f t="shared" si="0"/>
        <v>143.27304999999998</v>
      </c>
      <c r="E14" s="119">
        <f t="shared" si="1"/>
        <v>143.32348999999999</v>
      </c>
      <c r="F14" s="119">
        <f t="shared" si="2"/>
        <v>3.5205504454612312E-2</v>
      </c>
      <c r="G14" s="120">
        <v>143273.04999999999</v>
      </c>
      <c r="I14" s="120">
        <v>143323.49</v>
      </c>
    </row>
    <row r="15" spans="1:9" ht="94.5" x14ac:dyDescent="0.25">
      <c r="A15" s="116" t="s">
        <v>151</v>
      </c>
      <c r="B15" s="117" t="s">
        <v>152</v>
      </c>
      <c r="C15" s="118" t="s">
        <v>153</v>
      </c>
      <c r="D15" s="119">
        <f t="shared" si="0"/>
        <v>676.06842000000006</v>
      </c>
      <c r="E15" s="119">
        <f t="shared" si="1"/>
        <v>854.67393000000004</v>
      </c>
      <c r="F15" s="119">
        <f t="shared" si="2"/>
        <v>26.418259560178832</v>
      </c>
      <c r="G15" s="120">
        <v>676068.42</v>
      </c>
      <c r="I15" s="120">
        <v>854673.93</v>
      </c>
    </row>
    <row r="16" spans="1:9" ht="110.25" x14ac:dyDescent="0.25">
      <c r="A16" s="116" t="s">
        <v>154</v>
      </c>
      <c r="B16" s="117" t="s">
        <v>155</v>
      </c>
      <c r="C16" s="118" t="s">
        <v>156</v>
      </c>
      <c r="D16" s="119">
        <f t="shared" si="0"/>
        <v>256.36335000000003</v>
      </c>
      <c r="E16" s="119">
        <f t="shared" si="1"/>
        <v>314.10149999999999</v>
      </c>
      <c r="F16" s="119">
        <f t="shared" si="2"/>
        <v>22.521998561806885</v>
      </c>
      <c r="G16" s="120">
        <v>256363.35</v>
      </c>
      <c r="I16" s="120">
        <v>314101.5</v>
      </c>
    </row>
    <row r="17" spans="1:9" ht="94.5" x14ac:dyDescent="0.25">
      <c r="A17" s="116" t="s">
        <v>157</v>
      </c>
      <c r="B17" s="117" t="s">
        <v>158</v>
      </c>
      <c r="C17" s="118" t="s">
        <v>159</v>
      </c>
      <c r="D17" s="119">
        <f t="shared" si="0"/>
        <v>1083.1412399999999</v>
      </c>
      <c r="E17" s="119">
        <f t="shared" si="1"/>
        <v>900.14457999999991</v>
      </c>
      <c r="F17" s="119">
        <f t="shared" si="2"/>
        <v>-16.894995153171347</v>
      </c>
      <c r="G17" s="120">
        <v>1083141.24</v>
      </c>
      <c r="I17" s="120">
        <v>900144.58</v>
      </c>
    </row>
    <row r="18" spans="1:9" ht="126" x14ac:dyDescent="0.25">
      <c r="A18" s="116" t="s">
        <v>160</v>
      </c>
      <c r="B18" s="117" t="s">
        <v>161</v>
      </c>
      <c r="C18" s="118" t="s">
        <v>162</v>
      </c>
      <c r="D18" s="119">
        <f t="shared" si="0"/>
        <v>159.27804</v>
      </c>
      <c r="E18" s="119">
        <f t="shared" si="1"/>
        <v>244.43779999999998</v>
      </c>
      <c r="F18" s="119">
        <f t="shared" si="2"/>
        <v>53.466102420647545</v>
      </c>
      <c r="G18" s="120">
        <v>159278.04</v>
      </c>
      <c r="I18" s="120">
        <v>244437.8</v>
      </c>
    </row>
    <row r="19" spans="1:9" ht="94.5" x14ac:dyDescent="0.25">
      <c r="A19" s="116" t="s">
        <v>163</v>
      </c>
      <c r="B19" s="117" t="s">
        <v>164</v>
      </c>
      <c r="C19" s="118" t="s">
        <v>165</v>
      </c>
      <c r="D19" s="119">
        <f t="shared" si="0"/>
        <v>6.47295</v>
      </c>
      <c r="E19" s="119">
        <f t="shared" si="1"/>
        <v>5.2076799999999999</v>
      </c>
      <c r="F19" s="119">
        <f t="shared" si="2"/>
        <v>-19.547038058381421</v>
      </c>
      <c r="G19" s="120">
        <v>6472.95</v>
      </c>
      <c r="I19" s="120">
        <v>5207.68</v>
      </c>
    </row>
    <row r="20" spans="1:9" ht="94.5" x14ac:dyDescent="0.25">
      <c r="A20" s="116" t="s">
        <v>166</v>
      </c>
      <c r="B20" s="117" t="s">
        <v>167</v>
      </c>
      <c r="C20" s="118" t="s">
        <v>168</v>
      </c>
      <c r="D20" s="119">
        <f t="shared" si="0"/>
        <v>65.756509999999992</v>
      </c>
      <c r="E20" s="119">
        <f t="shared" si="1"/>
        <v>65.562550000000002</v>
      </c>
      <c r="F20" s="119">
        <f t="shared" si="2"/>
        <v>-0.29496699262170384</v>
      </c>
      <c r="G20" s="120">
        <v>65756.509999999995</v>
      </c>
      <c r="I20" s="120">
        <v>65562.55</v>
      </c>
    </row>
    <row r="21" spans="1:9" ht="94.5" x14ac:dyDescent="0.25">
      <c r="A21" s="116" t="s">
        <v>169</v>
      </c>
      <c r="B21" s="117" t="s">
        <v>170</v>
      </c>
      <c r="C21" s="118" t="s">
        <v>171</v>
      </c>
      <c r="D21" s="119">
        <f t="shared" si="0"/>
        <v>1016.5928299999999</v>
      </c>
      <c r="E21" s="119">
        <f t="shared" si="1"/>
        <v>969.77978000000007</v>
      </c>
      <c r="F21" s="119">
        <f t="shared" si="2"/>
        <v>-4.6048967313688278</v>
      </c>
      <c r="G21" s="120">
        <v>1016592.83</v>
      </c>
      <c r="I21" s="120">
        <v>969779.78</v>
      </c>
    </row>
    <row r="22" spans="1:9" ht="110.25" x14ac:dyDescent="0.25">
      <c r="A22" s="116" t="s">
        <v>172</v>
      </c>
      <c r="B22" s="117" t="s">
        <v>173</v>
      </c>
      <c r="C22" s="118" t="s">
        <v>174</v>
      </c>
      <c r="D22" s="119">
        <f t="shared" si="0"/>
        <v>230.46787</v>
      </c>
      <c r="E22" s="119">
        <f t="shared" si="1"/>
        <v>440.95148</v>
      </c>
      <c r="F22" s="119">
        <f t="shared" si="2"/>
        <v>91.328830348455952</v>
      </c>
      <c r="G22" s="120">
        <v>230467.87</v>
      </c>
      <c r="I22" s="120">
        <v>440951.48</v>
      </c>
    </row>
    <row r="23" spans="1:9" ht="94.5" x14ac:dyDescent="0.25">
      <c r="A23" s="116" t="s">
        <v>175</v>
      </c>
      <c r="B23" s="117" t="s">
        <v>176</v>
      </c>
      <c r="C23" s="118" t="s">
        <v>177</v>
      </c>
      <c r="D23" s="119">
        <f t="shared" si="0"/>
        <v>1324.6823100000001</v>
      </c>
      <c r="E23" s="119">
        <f t="shared" si="1"/>
        <v>1390.3772200000001</v>
      </c>
      <c r="F23" s="119">
        <f t="shared" si="2"/>
        <v>4.9592954857229072</v>
      </c>
      <c r="G23" s="120">
        <v>1324682.31</v>
      </c>
      <c r="I23" s="120">
        <v>1390377.22</v>
      </c>
    </row>
    <row r="24" spans="1:9" ht="94.5" x14ac:dyDescent="0.25">
      <c r="A24" s="116" t="s">
        <v>178</v>
      </c>
      <c r="B24" s="117" t="s">
        <v>179</v>
      </c>
      <c r="C24" s="118" t="s">
        <v>180</v>
      </c>
      <c r="D24" s="119">
        <f t="shared" si="0"/>
        <v>2.5270799999999998</v>
      </c>
      <c r="E24" s="119">
        <f t="shared" si="1"/>
        <v>1.1359999999999999</v>
      </c>
      <c r="F24" s="119">
        <f t="shared" si="2"/>
        <v>-55.046931636513285</v>
      </c>
      <c r="G24" s="120">
        <v>2527.08</v>
      </c>
      <c r="I24" s="120">
        <v>1136</v>
      </c>
    </row>
    <row r="25" spans="1:9" ht="110.25" x14ac:dyDescent="0.25">
      <c r="A25" s="116" t="s">
        <v>181</v>
      </c>
      <c r="B25" s="117" t="s">
        <v>182</v>
      </c>
      <c r="C25" s="118" t="s">
        <v>183</v>
      </c>
      <c r="D25" s="119">
        <f t="shared" si="0"/>
        <v>1370.19802</v>
      </c>
      <c r="E25" s="119">
        <f t="shared" si="1"/>
        <v>1560.53819</v>
      </c>
      <c r="F25" s="119">
        <f t="shared" si="2"/>
        <v>13.891435195622304</v>
      </c>
      <c r="G25" s="120">
        <v>1370198.02</v>
      </c>
      <c r="I25" s="120">
        <v>1560538.19</v>
      </c>
    </row>
    <row r="26" spans="1:9" ht="94.5" x14ac:dyDescent="0.25">
      <c r="A26" s="116" t="s">
        <v>184</v>
      </c>
      <c r="B26" s="117" t="s">
        <v>185</v>
      </c>
      <c r="C26" s="118" t="s">
        <v>186</v>
      </c>
      <c r="D26" s="119">
        <f t="shared" si="0"/>
        <v>44.703540000000004</v>
      </c>
      <c r="E26" s="119">
        <f t="shared" si="1"/>
        <v>69.943119999999993</v>
      </c>
      <c r="F26" s="119">
        <f t="shared" si="2"/>
        <v>56.459913465466009</v>
      </c>
      <c r="G26" s="120">
        <v>44703.54</v>
      </c>
      <c r="I26" s="120">
        <v>69943.12</v>
      </c>
    </row>
    <row r="27" spans="1:9" ht="94.5" x14ac:dyDescent="0.25">
      <c r="A27" s="116" t="s">
        <v>187</v>
      </c>
      <c r="B27" s="117" t="s">
        <v>188</v>
      </c>
      <c r="C27" s="118" t="s">
        <v>189</v>
      </c>
      <c r="D27" s="119">
        <f t="shared" si="0"/>
        <v>320.63729000000001</v>
      </c>
      <c r="E27" s="119">
        <f t="shared" si="1"/>
        <v>317.62395000000004</v>
      </c>
      <c r="F27" s="119">
        <f t="shared" si="2"/>
        <v>-0.93979711467745097</v>
      </c>
      <c r="G27" s="120">
        <v>320637.28999999998</v>
      </c>
      <c r="I27" s="120">
        <v>317623.95</v>
      </c>
    </row>
    <row r="28" spans="1:9" ht="94.5" x14ac:dyDescent="0.25">
      <c r="A28" s="116" t="s">
        <v>190</v>
      </c>
      <c r="B28" s="117" t="s">
        <v>191</v>
      </c>
      <c r="C28" s="118" t="s">
        <v>192</v>
      </c>
      <c r="D28" s="119">
        <f t="shared" si="0"/>
        <v>1020.87248</v>
      </c>
      <c r="E28" s="119">
        <f t="shared" si="1"/>
        <v>2004.87879</v>
      </c>
      <c r="F28" s="119">
        <f t="shared" si="2"/>
        <v>96.388758564634827</v>
      </c>
      <c r="G28" s="120">
        <v>1020872.48</v>
      </c>
      <c r="I28" s="120">
        <v>2004878.79</v>
      </c>
    </row>
    <row r="29" spans="1:9" ht="94.5" x14ac:dyDescent="0.25">
      <c r="A29" s="116" t="s">
        <v>193</v>
      </c>
      <c r="B29" s="117" t="s">
        <v>194</v>
      </c>
      <c r="C29" s="118" t="s">
        <v>195</v>
      </c>
      <c r="D29" s="119">
        <f t="shared" si="0"/>
        <v>4.7192499999999997</v>
      </c>
      <c r="E29" s="119">
        <f t="shared" si="1"/>
        <v>46.683150000000005</v>
      </c>
      <c r="F29" s="119">
        <f t="shared" si="2"/>
        <v>889.2069714467342</v>
      </c>
      <c r="G29" s="120">
        <v>4719.25</v>
      </c>
      <c r="I29" s="120">
        <v>46683.15</v>
      </c>
    </row>
    <row r="30" spans="1:9" ht="94.5" x14ac:dyDescent="0.25">
      <c r="A30" s="116" t="s">
        <v>196</v>
      </c>
      <c r="B30" s="117" t="s">
        <v>197</v>
      </c>
      <c r="C30" s="118" t="s">
        <v>198</v>
      </c>
      <c r="D30" s="119">
        <f t="shared" si="0"/>
        <v>423.25193000000002</v>
      </c>
      <c r="E30" s="119">
        <f t="shared" si="1"/>
        <v>408.59431999999998</v>
      </c>
      <c r="F30" s="119">
        <f t="shared" si="2"/>
        <v>-3.4630934819364043</v>
      </c>
      <c r="G30" s="120">
        <v>423251.93</v>
      </c>
      <c r="I30" s="120">
        <v>408594.32</v>
      </c>
    </row>
    <row r="31" spans="1:9" ht="94.5" x14ac:dyDescent="0.25">
      <c r="A31" s="116" t="s">
        <v>199</v>
      </c>
      <c r="B31" s="117" t="s">
        <v>200</v>
      </c>
      <c r="C31" s="118" t="s">
        <v>201</v>
      </c>
      <c r="D31" s="119">
        <f t="shared" si="0"/>
        <v>340.71960999999999</v>
      </c>
      <c r="E31" s="119">
        <f t="shared" si="1"/>
        <v>339.99928000000006</v>
      </c>
      <c r="F31" s="119">
        <f t="shared" si="2"/>
        <v>-0.21141430632652258</v>
      </c>
      <c r="G31" s="120">
        <v>340719.61</v>
      </c>
      <c r="I31" s="120">
        <v>339999.28</v>
      </c>
    </row>
    <row r="32" spans="1:9" ht="94.5" x14ac:dyDescent="0.25">
      <c r="A32" s="116" t="s">
        <v>202</v>
      </c>
      <c r="B32" s="117" t="s">
        <v>203</v>
      </c>
      <c r="C32" s="118" t="s">
        <v>204</v>
      </c>
      <c r="D32" s="119">
        <f t="shared" si="0"/>
        <v>185.47212999999999</v>
      </c>
      <c r="E32" s="119">
        <f t="shared" si="1"/>
        <v>184.99441000000002</v>
      </c>
      <c r="F32" s="119">
        <f t="shared" si="2"/>
        <v>-0.25756969524207041</v>
      </c>
      <c r="G32" s="120">
        <v>185472.13</v>
      </c>
      <c r="I32" s="120">
        <v>184994.41</v>
      </c>
    </row>
    <row r="33" spans="1:9" ht="94.5" x14ac:dyDescent="0.25">
      <c r="A33" s="116" t="s">
        <v>205</v>
      </c>
      <c r="B33" s="117" t="s">
        <v>206</v>
      </c>
      <c r="C33" s="118" t="s">
        <v>207</v>
      </c>
      <c r="D33" s="119">
        <f t="shared" si="0"/>
        <v>961.07985999999994</v>
      </c>
      <c r="E33" s="119">
        <f t="shared" si="1"/>
        <v>1406.3784800000001</v>
      </c>
      <c r="F33" s="119">
        <f t="shared" si="2"/>
        <v>46.333154874351457</v>
      </c>
      <c r="G33" s="120">
        <v>961079.86</v>
      </c>
      <c r="I33" s="120">
        <v>1406378.48</v>
      </c>
    </row>
    <row r="34" spans="1:9" ht="94.5" x14ac:dyDescent="0.25">
      <c r="A34" s="116" t="s">
        <v>208</v>
      </c>
      <c r="B34" s="117" t="s">
        <v>209</v>
      </c>
      <c r="C34" s="118" t="s">
        <v>210</v>
      </c>
      <c r="D34" s="119">
        <f t="shared" si="0"/>
        <v>88.754469999999998</v>
      </c>
      <c r="E34" s="119">
        <f t="shared" si="1"/>
        <v>88.454119999999989</v>
      </c>
      <c r="F34" s="119">
        <f t="shared" si="2"/>
        <v>-0.33840549101358924</v>
      </c>
      <c r="G34" s="120">
        <v>88754.47</v>
      </c>
      <c r="I34" s="120">
        <v>88454.12</v>
      </c>
    </row>
    <row r="35" spans="1:9" ht="126" x14ac:dyDescent="0.25">
      <c r="A35" s="116" t="s">
        <v>211</v>
      </c>
      <c r="B35" s="117" t="s">
        <v>212</v>
      </c>
      <c r="C35" s="118" t="s">
        <v>213</v>
      </c>
      <c r="D35" s="119">
        <f t="shared" si="0"/>
        <v>7.8931100000000001</v>
      </c>
      <c r="E35" s="119">
        <f t="shared" si="1"/>
        <v>45.385089999999998</v>
      </c>
      <c r="F35" s="119">
        <f t="shared" si="2"/>
        <v>474.9962942363656</v>
      </c>
      <c r="G35" s="120">
        <v>7893.11</v>
      </c>
      <c r="I35" s="120">
        <v>45385.09</v>
      </c>
    </row>
    <row r="36" spans="1:9" ht="94.5" x14ac:dyDescent="0.25">
      <c r="A36" s="116" t="s">
        <v>214</v>
      </c>
      <c r="B36" s="117" t="s">
        <v>215</v>
      </c>
      <c r="C36" s="118" t="s">
        <v>216</v>
      </c>
      <c r="D36" s="119">
        <f t="shared" si="0"/>
        <v>75.526009999999999</v>
      </c>
      <c r="E36" s="119">
        <f t="shared" si="1"/>
        <v>83.971320000000006</v>
      </c>
      <c r="F36" s="119">
        <f t="shared" si="2"/>
        <v>11.181988827425156</v>
      </c>
      <c r="G36" s="120">
        <v>75526.009999999995</v>
      </c>
      <c r="I36" s="120">
        <v>83971.32</v>
      </c>
    </row>
    <row r="37" spans="1:9" ht="94.5" x14ac:dyDescent="0.25">
      <c r="A37" s="116" t="s">
        <v>217</v>
      </c>
      <c r="B37" s="117" t="s">
        <v>218</v>
      </c>
      <c r="C37" s="118" t="s">
        <v>219</v>
      </c>
      <c r="D37" s="119">
        <f t="shared" si="0"/>
        <v>188.57554999999999</v>
      </c>
      <c r="E37" s="119">
        <f t="shared" si="1"/>
        <v>471.54293999999999</v>
      </c>
      <c r="F37" s="119">
        <f t="shared" si="2"/>
        <v>150.05518477872664</v>
      </c>
      <c r="G37" s="120">
        <v>188575.55</v>
      </c>
      <c r="I37" s="120">
        <v>471542.94</v>
      </c>
    </row>
    <row r="38" spans="1:9" ht="94.5" x14ac:dyDescent="0.25">
      <c r="A38" s="116" t="s">
        <v>220</v>
      </c>
      <c r="B38" s="117" t="s">
        <v>221</v>
      </c>
      <c r="C38" s="118" t="s">
        <v>222</v>
      </c>
      <c r="D38" s="119">
        <f t="shared" si="0"/>
        <v>81.831570000000013</v>
      </c>
      <c r="E38" s="119">
        <f t="shared" si="1"/>
        <v>74.891630000000006</v>
      </c>
      <c r="F38" s="119">
        <f t="shared" si="2"/>
        <v>-8.4807611536721161</v>
      </c>
      <c r="G38" s="120">
        <v>81831.570000000007</v>
      </c>
      <c r="I38" s="120">
        <v>74891.63</v>
      </c>
    </row>
    <row r="39" spans="1:9" ht="94.5" x14ac:dyDescent="0.25">
      <c r="A39" s="116" t="s">
        <v>223</v>
      </c>
      <c r="B39" s="117" t="s">
        <v>224</v>
      </c>
      <c r="C39" s="118" t="s">
        <v>225</v>
      </c>
      <c r="D39" s="119">
        <f t="shared" si="0"/>
        <v>750.16714999999999</v>
      </c>
      <c r="E39" s="119">
        <f t="shared" si="1"/>
        <v>521.37013000000002</v>
      </c>
      <c r="F39" s="119">
        <f t="shared" si="2"/>
        <v>-30.49947201766966</v>
      </c>
      <c r="G39" s="120">
        <v>750167.15</v>
      </c>
      <c r="I39" s="120">
        <v>521370.13</v>
      </c>
    </row>
    <row r="40" spans="1:9" ht="94.5" x14ac:dyDescent="0.25">
      <c r="A40" s="116" t="s">
        <v>226</v>
      </c>
      <c r="B40" s="117" t="s">
        <v>227</v>
      </c>
      <c r="C40" s="118" t="s">
        <v>228</v>
      </c>
      <c r="D40" s="119">
        <f t="shared" ref="D40:D72" si="3">SUM(G40)/1000</f>
        <v>97.506</v>
      </c>
      <c r="E40" s="119">
        <f t="shared" ref="E40:E72" si="4">SUM(I40)/1000</f>
        <v>96.87</v>
      </c>
      <c r="F40" s="119">
        <f t="shared" ref="F40:F71" si="5">SUM(E40-D40)*100/D40</f>
        <v>-0.65226755276597925</v>
      </c>
      <c r="G40" s="120">
        <v>97506</v>
      </c>
      <c r="I40" s="120">
        <v>96870</v>
      </c>
    </row>
    <row r="41" spans="1:9" ht="94.5" x14ac:dyDescent="0.25">
      <c r="A41" s="116" t="s">
        <v>229</v>
      </c>
      <c r="B41" s="117" t="s">
        <v>230</v>
      </c>
      <c r="C41" s="118" t="s">
        <v>231</v>
      </c>
      <c r="D41" s="119">
        <f t="shared" si="3"/>
        <v>40.927839999999996</v>
      </c>
      <c r="E41" s="119">
        <f t="shared" si="4"/>
        <v>33.812129999999996</v>
      </c>
      <c r="F41" s="119">
        <f t="shared" si="5"/>
        <v>-17.38598958557305</v>
      </c>
      <c r="G41" s="120">
        <v>40927.839999999997</v>
      </c>
      <c r="I41" s="120">
        <v>33812.129999999997</v>
      </c>
    </row>
    <row r="42" spans="1:9" ht="110.25" x14ac:dyDescent="0.25">
      <c r="A42" s="116" t="s">
        <v>232</v>
      </c>
      <c r="B42" s="117" t="s">
        <v>233</v>
      </c>
      <c r="C42" s="118" t="s">
        <v>234</v>
      </c>
      <c r="D42" s="119">
        <f t="shared" si="3"/>
        <v>2191.0700099999999</v>
      </c>
      <c r="E42" s="119">
        <f t="shared" si="4"/>
        <v>1369.9405200000001</v>
      </c>
      <c r="F42" s="119">
        <f t="shared" si="5"/>
        <v>-37.47618680609844</v>
      </c>
      <c r="G42" s="120">
        <v>2191070.0099999998</v>
      </c>
      <c r="I42" s="120">
        <v>1369940.52</v>
      </c>
    </row>
    <row r="43" spans="1:9" ht="94.5" x14ac:dyDescent="0.25">
      <c r="A43" s="116" t="s">
        <v>235</v>
      </c>
      <c r="B43" s="117" t="s">
        <v>236</v>
      </c>
      <c r="C43" s="118" t="s">
        <v>237</v>
      </c>
      <c r="D43" s="119">
        <f t="shared" si="3"/>
        <v>1066.1332600000001</v>
      </c>
      <c r="E43" s="119">
        <f t="shared" si="4"/>
        <v>1134.65942</v>
      </c>
      <c r="F43" s="119">
        <f t="shared" si="5"/>
        <v>6.4275417127498571</v>
      </c>
      <c r="G43" s="120">
        <v>1066133.26</v>
      </c>
      <c r="I43" s="120">
        <v>1134659.42</v>
      </c>
    </row>
    <row r="44" spans="1:9" ht="94.5" x14ac:dyDescent="0.25">
      <c r="A44" s="116" t="s">
        <v>238</v>
      </c>
      <c r="B44" s="117" t="s">
        <v>239</v>
      </c>
      <c r="C44" s="118" t="s">
        <v>240</v>
      </c>
      <c r="D44" s="119">
        <f t="shared" si="3"/>
        <v>676.41760999999997</v>
      </c>
      <c r="E44" s="119">
        <f t="shared" si="4"/>
        <v>985.36484999999993</v>
      </c>
      <c r="F44" s="119">
        <f t="shared" si="5"/>
        <v>45.67403855733442</v>
      </c>
      <c r="G44" s="120">
        <v>676417.61</v>
      </c>
      <c r="I44" s="120">
        <v>985364.85</v>
      </c>
    </row>
    <row r="45" spans="1:9" ht="94.5" x14ac:dyDescent="0.25">
      <c r="A45" s="116" t="s">
        <v>241</v>
      </c>
      <c r="B45" s="117" t="s">
        <v>242</v>
      </c>
      <c r="C45" s="118" t="s">
        <v>243</v>
      </c>
      <c r="D45" s="119">
        <f t="shared" si="3"/>
        <v>737.05647999999997</v>
      </c>
      <c r="E45" s="119">
        <f t="shared" si="4"/>
        <v>811.44380000000001</v>
      </c>
      <c r="F45" s="119">
        <f t="shared" si="5"/>
        <v>10.092485721040001</v>
      </c>
      <c r="G45" s="120">
        <v>737056.48</v>
      </c>
      <c r="I45" s="120">
        <v>811443.8</v>
      </c>
    </row>
    <row r="46" spans="1:9" ht="94.5" x14ac:dyDescent="0.25">
      <c r="A46" s="116" t="s">
        <v>244</v>
      </c>
      <c r="B46" s="117" t="s">
        <v>245</v>
      </c>
      <c r="C46" s="118" t="s">
        <v>246</v>
      </c>
      <c r="D46" s="119">
        <f t="shared" si="3"/>
        <v>3.6873400000000003</v>
      </c>
      <c r="E46" s="119">
        <f t="shared" si="4"/>
        <v>10.589709999999998</v>
      </c>
      <c r="F46" s="119">
        <f t="shared" si="5"/>
        <v>187.1910374416245</v>
      </c>
      <c r="G46" s="120">
        <v>3687.34</v>
      </c>
      <c r="I46" s="120">
        <v>10589.71</v>
      </c>
    </row>
    <row r="47" spans="1:9" ht="94.5" x14ac:dyDescent="0.25">
      <c r="A47" s="116" t="s">
        <v>247</v>
      </c>
      <c r="B47" s="117" t="s">
        <v>248</v>
      </c>
      <c r="C47" s="118" t="s">
        <v>249</v>
      </c>
      <c r="D47" s="119">
        <f t="shared" si="3"/>
        <v>83.907499999999999</v>
      </c>
      <c r="E47" s="119">
        <f t="shared" si="4"/>
        <v>146.41289</v>
      </c>
      <c r="F47" s="119">
        <f t="shared" si="5"/>
        <v>74.493209784584224</v>
      </c>
      <c r="G47" s="120">
        <v>83907.5</v>
      </c>
      <c r="I47" s="120">
        <v>146412.89000000001</v>
      </c>
    </row>
    <row r="48" spans="1:9" ht="110.25" x14ac:dyDescent="0.25">
      <c r="A48" s="116" t="s">
        <v>250</v>
      </c>
      <c r="B48" s="117" t="s">
        <v>251</v>
      </c>
      <c r="C48" s="118" t="s">
        <v>252</v>
      </c>
      <c r="D48" s="119">
        <f t="shared" si="3"/>
        <v>498.16048000000001</v>
      </c>
      <c r="E48" s="119">
        <f t="shared" si="4"/>
        <v>560.12338</v>
      </c>
      <c r="F48" s="119">
        <f t="shared" si="5"/>
        <v>12.43834115464157</v>
      </c>
      <c r="G48" s="120">
        <v>498160.48</v>
      </c>
      <c r="I48" s="120">
        <v>560123.38</v>
      </c>
    </row>
    <row r="49" spans="1:9" ht="94.5" x14ac:dyDescent="0.25">
      <c r="A49" s="116" t="s">
        <v>253</v>
      </c>
      <c r="B49" s="117" t="s">
        <v>254</v>
      </c>
      <c r="C49" s="118" t="s">
        <v>255</v>
      </c>
      <c r="D49" s="119">
        <f t="shared" si="3"/>
        <v>433.76653000000005</v>
      </c>
      <c r="E49" s="119">
        <f t="shared" si="4"/>
        <v>512.31032000000005</v>
      </c>
      <c r="F49" s="119">
        <f t="shared" si="5"/>
        <v>18.10738832246923</v>
      </c>
      <c r="G49" s="120">
        <v>433766.53</v>
      </c>
      <c r="I49" s="120">
        <v>512310.32</v>
      </c>
    </row>
    <row r="50" spans="1:9" ht="110.25" x14ac:dyDescent="0.25">
      <c r="A50" s="116" t="s">
        <v>256</v>
      </c>
      <c r="B50" s="117" t="s">
        <v>257</v>
      </c>
      <c r="C50" s="118" t="s">
        <v>258</v>
      </c>
      <c r="D50" s="119">
        <f t="shared" si="3"/>
        <v>2089.9371799999999</v>
      </c>
      <c r="E50" s="119">
        <f t="shared" si="4"/>
        <v>2242.1068399999999</v>
      </c>
      <c r="F50" s="119">
        <f t="shared" si="5"/>
        <v>7.2810638260428489</v>
      </c>
      <c r="G50" s="120">
        <v>2089937.18</v>
      </c>
      <c r="I50" s="120">
        <v>2242106.84</v>
      </c>
    </row>
    <row r="51" spans="1:9" ht="94.5" x14ac:dyDescent="0.25">
      <c r="A51" s="116" t="s">
        <v>259</v>
      </c>
      <c r="B51" s="117" t="s">
        <v>260</v>
      </c>
      <c r="C51" s="118" t="s">
        <v>261</v>
      </c>
      <c r="D51" s="119">
        <f t="shared" si="3"/>
        <v>499.94840999999997</v>
      </c>
      <c r="E51" s="119">
        <f t="shared" si="4"/>
        <v>574.23749999999995</v>
      </c>
      <c r="F51" s="119">
        <f t="shared" si="5"/>
        <v>14.859351187855561</v>
      </c>
      <c r="G51" s="120">
        <v>499948.41</v>
      </c>
      <c r="I51" s="120">
        <v>574237.5</v>
      </c>
    </row>
    <row r="52" spans="1:9" ht="94.5" x14ac:dyDescent="0.25">
      <c r="A52" s="116" t="s">
        <v>262</v>
      </c>
      <c r="B52" s="117" t="s">
        <v>263</v>
      </c>
      <c r="C52" s="118" t="s">
        <v>264</v>
      </c>
      <c r="D52" s="119">
        <f t="shared" si="3"/>
        <v>74.122160000000008</v>
      </c>
      <c r="E52" s="119">
        <f t="shared" si="4"/>
        <v>74.361929999999987</v>
      </c>
      <c r="F52" s="119">
        <f t="shared" si="5"/>
        <v>0.32347951004123288</v>
      </c>
      <c r="G52" s="120">
        <v>74122.16</v>
      </c>
      <c r="I52" s="120">
        <v>74361.929999999993</v>
      </c>
    </row>
    <row r="53" spans="1:9" ht="94.5" x14ac:dyDescent="0.25">
      <c r="A53" s="116" t="s">
        <v>265</v>
      </c>
      <c r="B53" s="117" t="s">
        <v>266</v>
      </c>
      <c r="C53" s="118" t="s">
        <v>267</v>
      </c>
      <c r="D53" s="119">
        <f t="shared" si="3"/>
        <v>54.809440000000002</v>
      </c>
      <c r="E53" s="119">
        <f t="shared" si="4"/>
        <v>23.737629999999999</v>
      </c>
      <c r="F53" s="119">
        <f t="shared" si="5"/>
        <v>-56.690617528659303</v>
      </c>
      <c r="G53" s="120">
        <v>54809.440000000002</v>
      </c>
      <c r="I53" s="120">
        <v>23737.63</v>
      </c>
    </row>
    <row r="54" spans="1:9" ht="110.25" x14ac:dyDescent="0.25">
      <c r="A54" s="116" t="s">
        <v>268</v>
      </c>
      <c r="B54" s="117" t="s">
        <v>269</v>
      </c>
      <c r="C54" s="118" t="s">
        <v>270</v>
      </c>
      <c r="D54" s="119">
        <f t="shared" si="3"/>
        <v>787.19978000000003</v>
      </c>
      <c r="E54" s="119">
        <f t="shared" si="4"/>
        <v>691.55233999999996</v>
      </c>
      <c r="F54" s="119">
        <f t="shared" si="5"/>
        <v>-12.15033876152761</v>
      </c>
      <c r="G54" s="120">
        <v>787199.78</v>
      </c>
      <c r="I54" s="120">
        <v>691552.34</v>
      </c>
    </row>
    <row r="55" spans="1:9" ht="110.25" x14ac:dyDescent="0.25">
      <c r="A55" s="116" t="s">
        <v>271</v>
      </c>
      <c r="B55" s="117" t="s">
        <v>272</v>
      </c>
      <c r="C55" s="118" t="s">
        <v>273</v>
      </c>
      <c r="D55" s="119">
        <f t="shared" si="3"/>
        <v>460.48985999999996</v>
      </c>
      <c r="E55" s="119">
        <f t="shared" si="4"/>
        <v>465.26911000000001</v>
      </c>
      <c r="F55" s="119">
        <f t="shared" si="5"/>
        <v>1.0378621583545939</v>
      </c>
      <c r="G55" s="120">
        <v>460489.86</v>
      </c>
      <c r="I55" s="120">
        <v>465269.11</v>
      </c>
    </row>
    <row r="56" spans="1:9" ht="110.25" x14ac:dyDescent="0.25">
      <c r="A56" s="116" t="s">
        <v>274</v>
      </c>
      <c r="B56" s="117" t="s">
        <v>275</v>
      </c>
      <c r="C56" s="118" t="s">
        <v>276</v>
      </c>
      <c r="D56" s="119">
        <f t="shared" si="3"/>
        <v>138.71854000000002</v>
      </c>
      <c r="E56" s="119">
        <f t="shared" si="4"/>
        <v>148.97171</v>
      </c>
      <c r="F56" s="119">
        <f t="shared" si="5"/>
        <v>7.3913479769899402</v>
      </c>
      <c r="G56" s="120">
        <v>138718.54</v>
      </c>
      <c r="I56" s="120">
        <v>148971.71</v>
      </c>
    </row>
    <row r="57" spans="1:9" ht="94.5" x14ac:dyDescent="0.25">
      <c r="A57" s="116" t="s">
        <v>277</v>
      </c>
      <c r="B57" s="117" t="s">
        <v>278</v>
      </c>
      <c r="C57" s="118" t="s">
        <v>279</v>
      </c>
      <c r="D57" s="119">
        <f t="shared" si="3"/>
        <v>176.75599</v>
      </c>
      <c r="E57" s="119">
        <f t="shared" si="4"/>
        <v>214.37662</v>
      </c>
      <c r="F57" s="119">
        <f t="shared" si="5"/>
        <v>21.283934988568141</v>
      </c>
      <c r="G57" s="120">
        <v>176755.99</v>
      </c>
      <c r="I57" s="120">
        <v>214376.62</v>
      </c>
    </row>
    <row r="58" spans="1:9" ht="94.5" x14ac:dyDescent="0.25">
      <c r="A58" s="116" t="s">
        <v>280</v>
      </c>
      <c r="B58" s="117" t="s">
        <v>281</v>
      </c>
      <c r="C58" s="118" t="s">
        <v>282</v>
      </c>
      <c r="D58" s="119">
        <f t="shared" si="3"/>
        <v>6.0859799999999993</v>
      </c>
      <c r="E58" s="119">
        <f t="shared" si="4"/>
        <v>1.7877799999999999</v>
      </c>
      <c r="F58" s="119">
        <f t="shared" si="5"/>
        <v>-70.624615920525528</v>
      </c>
      <c r="G58" s="120">
        <v>6085.98</v>
      </c>
      <c r="I58" s="120">
        <v>1787.78</v>
      </c>
    </row>
    <row r="59" spans="1:9" ht="94.5" x14ac:dyDescent="0.25">
      <c r="A59" s="116" t="s">
        <v>283</v>
      </c>
      <c r="B59" s="117" t="s">
        <v>284</v>
      </c>
      <c r="C59" s="118" t="s">
        <v>285</v>
      </c>
      <c r="D59" s="119">
        <f t="shared" si="3"/>
        <v>57.789709999999999</v>
      </c>
      <c r="E59" s="119">
        <f t="shared" si="4"/>
        <v>39.070459999999997</v>
      </c>
      <c r="F59" s="119">
        <f t="shared" si="5"/>
        <v>-32.392012349603419</v>
      </c>
      <c r="G59" s="120">
        <v>57789.71</v>
      </c>
      <c r="I59" s="120">
        <v>39070.46</v>
      </c>
    </row>
    <row r="60" spans="1:9" ht="94.5" x14ac:dyDescent="0.25">
      <c r="A60" s="116" t="s">
        <v>286</v>
      </c>
      <c r="B60" s="117" t="s">
        <v>287</v>
      </c>
      <c r="C60" s="118" t="s">
        <v>288</v>
      </c>
      <c r="D60" s="119">
        <f t="shared" si="3"/>
        <v>7.9318</v>
      </c>
      <c r="E60" s="119">
        <f t="shared" si="4"/>
        <v>33.705129999999997</v>
      </c>
      <c r="F60" s="119">
        <f t="shared" si="5"/>
        <v>324.93671045664286</v>
      </c>
      <c r="G60" s="120">
        <v>7931.8</v>
      </c>
      <c r="I60" s="120">
        <v>33705.129999999997</v>
      </c>
    </row>
    <row r="61" spans="1:9" ht="94.5" x14ac:dyDescent="0.25">
      <c r="A61" s="116" t="s">
        <v>289</v>
      </c>
      <c r="B61" s="117" t="s">
        <v>290</v>
      </c>
      <c r="C61" s="118" t="s">
        <v>291</v>
      </c>
      <c r="D61" s="119">
        <f t="shared" si="3"/>
        <v>48.396339999999995</v>
      </c>
      <c r="E61" s="119">
        <f t="shared" si="4"/>
        <v>13.587</v>
      </c>
      <c r="F61" s="119">
        <f t="shared" si="5"/>
        <v>-71.925562966125113</v>
      </c>
      <c r="G61" s="120">
        <v>48396.34</v>
      </c>
      <c r="I61" s="120">
        <v>13587</v>
      </c>
    </row>
    <row r="62" spans="1:9" ht="157.5" x14ac:dyDescent="0.25">
      <c r="A62" s="116" t="s">
        <v>292</v>
      </c>
      <c r="B62" s="117" t="s">
        <v>293</v>
      </c>
      <c r="C62" s="118" t="s">
        <v>294</v>
      </c>
      <c r="D62" s="119">
        <f t="shared" si="3"/>
        <v>688.39418999999998</v>
      </c>
      <c r="E62" s="119">
        <f t="shared" si="4"/>
        <v>1154.06042</v>
      </c>
      <c r="F62" s="119">
        <f t="shared" si="5"/>
        <v>67.64528765125111</v>
      </c>
      <c r="G62" s="120">
        <v>688394.19</v>
      </c>
      <c r="I62" s="120">
        <v>1154060.42</v>
      </c>
    </row>
    <row r="63" spans="1:9" ht="94.5" x14ac:dyDescent="0.25">
      <c r="A63" s="116" t="s">
        <v>295</v>
      </c>
      <c r="B63" s="117" t="s">
        <v>296</v>
      </c>
      <c r="C63" s="118" t="s">
        <v>297</v>
      </c>
      <c r="D63" s="119">
        <f t="shared" si="3"/>
        <v>92.721570000000014</v>
      </c>
      <c r="E63" s="119">
        <f t="shared" si="4"/>
        <v>70.394890000000004</v>
      </c>
      <c r="F63" s="119">
        <f t="shared" si="5"/>
        <v>-24.07927303215423</v>
      </c>
      <c r="G63" s="120">
        <v>92721.57</v>
      </c>
      <c r="I63" s="120">
        <v>70394.89</v>
      </c>
    </row>
    <row r="64" spans="1:9" ht="94.5" x14ac:dyDescent="0.25">
      <c r="A64" s="116" t="s">
        <v>298</v>
      </c>
      <c r="B64" s="117" t="s">
        <v>299</v>
      </c>
      <c r="C64" s="118" t="s">
        <v>300</v>
      </c>
      <c r="D64" s="119">
        <f t="shared" si="3"/>
        <v>312.97298999999998</v>
      </c>
      <c r="E64" s="119">
        <f t="shared" si="4"/>
        <v>274.14906999999999</v>
      </c>
      <c r="F64" s="119">
        <f t="shared" si="5"/>
        <v>-12.404878772446143</v>
      </c>
      <c r="G64" s="120">
        <v>312972.99</v>
      </c>
      <c r="I64" s="120">
        <v>274149.07</v>
      </c>
    </row>
    <row r="65" spans="1:9" ht="110.25" x14ac:dyDescent="0.25">
      <c r="A65" s="116" t="s">
        <v>301</v>
      </c>
      <c r="B65" s="117" t="s">
        <v>302</v>
      </c>
      <c r="C65" s="118" t="s">
        <v>303</v>
      </c>
      <c r="D65" s="119">
        <f t="shared" si="3"/>
        <v>503.53935999999999</v>
      </c>
      <c r="E65" s="119">
        <f t="shared" si="4"/>
        <v>503.73796000000004</v>
      </c>
      <c r="F65" s="119">
        <f t="shared" si="5"/>
        <v>3.9440809552614885E-2</v>
      </c>
      <c r="G65" s="120">
        <v>503539.36</v>
      </c>
      <c r="I65" s="120">
        <v>503737.96</v>
      </c>
    </row>
    <row r="66" spans="1:9" ht="141.75" x14ac:dyDescent="0.25">
      <c r="A66" s="116" t="s">
        <v>304</v>
      </c>
      <c r="B66" s="117" t="s">
        <v>305</v>
      </c>
      <c r="C66" s="118" t="s">
        <v>306</v>
      </c>
      <c r="D66" s="119">
        <f t="shared" si="3"/>
        <v>875.89641000000006</v>
      </c>
      <c r="E66" s="119">
        <f t="shared" si="4"/>
        <v>903.21069</v>
      </c>
      <c r="F66" s="119">
        <f t="shared" si="5"/>
        <v>3.1184372590361384</v>
      </c>
      <c r="G66" s="120">
        <v>875896.41</v>
      </c>
      <c r="I66" s="120">
        <v>903210.69</v>
      </c>
    </row>
    <row r="67" spans="1:9" ht="110.25" x14ac:dyDescent="0.25">
      <c r="A67" s="116" t="s">
        <v>307</v>
      </c>
      <c r="B67" s="117" t="s">
        <v>308</v>
      </c>
      <c r="C67" s="118" t="s">
        <v>309</v>
      </c>
      <c r="D67" s="119">
        <f t="shared" si="3"/>
        <v>3440.3545299999996</v>
      </c>
      <c r="E67" s="119">
        <f t="shared" si="4"/>
        <v>3378.39185</v>
      </c>
      <c r="F67" s="119">
        <f t="shared" si="5"/>
        <v>-1.8010550790531359</v>
      </c>
      <c r="G67" s="120">
        <v>3440354.53</v>
      </c>
      <c r="I67" s="120">
        <v>3378391.85</v>
      </c>
    </row>
    <row r="68" spans="1:9" ht="94.5" x14ac:dyDescent="0.25">
      <c r="A68" s="116" t="s">
        <v>310</v>
      </c>
      <c r="B68" s="117" t="s">
        <v>311</v>
      </c>
      <c r="C68" s="118" t="s">
        <v>312</v>
      </c>
      <c r="D68" s="119">
        <f t="shared" si="3"/>
        <v>2032.44604</v>
      </c>
      <c r="E68" s="119">
        <f t="shared" si="4"/>
        <v>2106.1976</v>
      </c>
      <c r="F68" s="119">
        <f t="shared" si="5"/>
        <v>3.6287093752314292</v>
      </c>
      <c r="G68" s="120">
        <v>2032446.04</v>
      </c>
      <c r="I68" s="120">
        <v>2106197.6</v>
      </c>
    </row>
    <row r="69" spans="1:9" ht="94.5" x14ac:dyDescent="0.25">
      <c r="A69" s="116" t="s">
        <v>313</v>
      </c>
      <c r="B69" s="117" t="s">
        <v>314</v>
      </c>
      <c r="C69" s="118" t="s">
        <v>315</v>
      </c>
      <c r="D69" s="119">
        <f t="shared" si="3"/>
        <v>107.01282</v>
      </c>
      <c r="E69" s="119">
        <f t="shared" si="4"/>
        <v>85.436820000000012</v>
      </c>
      <c r="F69" s="119">
        <f t="shared" si="5"/>
        <v>-20.162070301483499</v>
      </c>
      <c r="G69" s="120">
        <v>107012.82</v>
      </c>
      <c r="I69" s="120">
        <v>85436.82</v>
      </c>
    </row>
    <row r="70" spans="1:9" ht="94.5" x14ac:dyDescent="0.25">
      <c r="A70" s="116" t="s">
        <v>316</v>
      </c>
      <c r="B70" s="117" t="s">
        <v>317</v>
      </c>
      <c r="C70" s="118" t="s">
        <v>318</v>
      </c>
      <c r="D70" s="119">
        <f t="shared" si="3"/>
        <v>2230.6677400000003</v>
      </c>
      <c r="E70" s="119">
        <f t="shared" si="4"/>
        <v>13213.447890000001</v>
      </c>
      <c r="F70" s="119">
        <f t="shared" si="5"/>
        <v>492.3539240317341</v>
      </c>
      <c r="G70" s="120">
        <v>2230667.7400000002</v>
      </c>
      <c r="I70" s="120">
        <v>13213447.890000001</v>
      </c>
    </row>
    <row r="71" spans="1:9" ht="94.5" x14ac:dyDescent="0.25">
      <c r="A71" s="116" t="s">
        <v>319</v>
      </c>
      <c r="B71" s="117" t="s">
        <v>320</v>
      </c>
      <c r="C71" s="118" t="s">
        <v>321</v>
      </c>
      <c r="D71" s="119">
        <f t="shared" si="3"/>
        <v>515.87419999999997</v>
      </c>
      <c r="E71" s="119">
        <f t="shared" si="4"/>
        <v>546.67443999999989</v>
      </c>
      <c r="F71" s="119">
        <f t="shared" si="5"/>
        <v>5.9704943569575528</v>
      </c>
      <c r="G71" s="120">
        <v>515874.2</v>
      </c>
      <c r="I71" s="120">
        <v>546674.43999999994</v>
      </c>
    </row>
    <row r="72" spans="1:9" ht="78.75" x14ac:dyDescent="0.25">
      <c r="A72" s="116" t="s">
        <v>322</v>
      </c>
      <c r="B72" s="117" t="s">
        <v>323</v>
      </c>
      <c r="C72" s="118" t="s">
        <v>324</v>
      </c>
      <c r="D72" s="119">
        <f t="shared" si="3"/>
        <v>10575.9527</v>
      </c>
      <c r="E72" s="119">
        <f t="shared" si="4"/>
        <v>12572.045960000001</v>
      </c>
      <c r="F72" s="119">
        <f t="shared" ref="F72" si="6">SUM(E72-D72)*100/D72</f>
        <v>18.873886037708939</v>
      </c>
      <c r="G72" s="120">
        <v>10575952.699999999</v>
      </c>
      <c r="I72" s="120">
        <v>12572045.960000001</v>
      </c>
    </row>
    <row r="73" spans="1:9" ht="15.75" customHeight="1" x14ac:dyDescent="0.25">
      <c r="B73" s="244" t="s">
        <v>325</v>
      </c>
      <c r="C73" s="244"/>
      <c r="D73" s="244"/>
      <c r="E73" s="244"/>
      <c r="F73" s="122"/>
      <c r="G73" s="123">
        <v>65</v>
      </c>
    </row>
    <row r="74" spans="1:9" x14ac:dyDescent="0.25">
      <c r="G74" s="124"/>
    </row>
    <row r="75" spans="1:9" x14ac:dyDescent="0.25">
      <c r="G75" s="124"/>
    </row>
    <row r="76" spans="1:9" x14ac:dyDescent="0.25">
      <c r="G76" s="124"/>
    </row>
    <row r="77" spans="1:9" x14ac:dyDescent="0.25">
      <c r="G77" s="124"/>
    </row>
    <row r="78" spans="1:9" x14ac:dyDescent="0.25">
      <c r="G78" s="124"/>
    </row>
    <row r="79" spans="1:9" x14ac:dyDescent="0.25">
      <c r="G79" s="124"/>
    </row>
    <row r="80" spans="1:9" x14ac:dyDescent="0.25">
      <c r="G80" s="124"/>
    </row>
    <row r="81" spans="7:7" x14ac:dyDescent="0.25">
      <c r="G81" s="124"/>
    </row>
    <row r="82" spans="7:7" x14ac:dyDescent="0.25">
      <c r="G82" s="124"/>
    </row>
    <row r="83" spans="7:7" x14ac:dyDescent="0.25">
      <c r="G83" s="124"/>
    </row>
    <row r="84" spans="7:7" x14ac:dyDescent="0.25">
      <c r="G84" s="124"/>
    </row>
    <row r="85" spans="7:7" x14ac:dyDescent="0.25">
      <c r="G85" s="124"/>
    </row>
    <row r="86" spans="7:7" x14ac:dyDescent="0.25">
      <c r="G86" s="124"/>
    </row>
    <row r="87" spans="7:7" x14ac:dyDescent="0.25">
      <c r="G87" s="124"/>
    </row>
    <row r="88" spans="7:7" x14ac:dyDescent="0.25">
      <c r="G88" s="124"/>
    </row>
    <row r="89" spans="7:7" x14ac:dyDescent="0.25">
      <c r="G89" s="124"/>
    </row>
    <row r="90" spans="7:7" x14ac:dyDescent="0.25">
      <c r="G90" s="124"/>
    </row>
    <row r="91" spans="7:7" x14ac:dyDescent="0.25">
      <c r="G91" s="124"/>
    </row>
    <row r="92" spans="7:7" x14ac:dyDescent="0.25">
      <c r="G92" s="124"/>
    </row>
    <row r="93" spans="7:7" x14ac:dyDescent="0.25">
      <c r="G93" s="124"/>
    </row>
    <row r="94" spans="7:7" x14ac:dyDescent="0.25">
      <c r="G94" s="124"/>
    </row>
    <row r="95" spans="7:7" x14ac:dyDescent="0.25">
      <c r="G95" s="124"/>
    </row>
    <row r="96" spans="7:7" x14ac:dyDescent="0.25">
      <c r="G96" s="124"/>
    </row>
    <row r="97" spans="7:7" x14ac:dyDescent="0.25">
      <c r="G97" s="124"/>
    </row>
    <row r="98" spans="7:7" x14ac:dyDescent="0.25">
      <c r="G98" s="124"/>
    </row>
    <row r="99" spans="7:7" x14ac:dyDescent="0.25">
      <c r="G99" s="124"/>
    </row>
    <row r="100" spans="7:7" x14ac:dyDescent="0.25">
      <c r="G100" s="124"/>
    </row>
    <row r="101" spans="7:7" x14ac:dyDescent="0.25">
      <c r="G101" s="124"/>
    </row>
    <row r="102" spans="7:7" x14ac:dyDescent="0.25">
      <c r="G102" s="124"/>
    </row>
    <row r="103" spans="7:7" x14ac:dyDescent="0.25">
      <c r="G103" s="124"/>
    </row>
    <row r="104" spans="7:7" x14ac:dyDescent="0.25">
      <c r="G104" s="124"/>
    </row>
    <row r="105" spans="7:7" x14ac:dyDescent="0.25">
      <c r="G105" s="124"/>
    </row>
    <row r="106" spans="7:7" x14ac:dyDescent="0.25">
      <c r="G106" s="124"/>
    </row>
    <row r="107" spans="7:7" x14ac:dyDescent="0.25">
      <c r="G107" s="124"/>
    </row>
    <row r="108" spans="7:7" x14ac:dyDescent="0.25">
      <c r="G108" s="124"/>
    </row>
    <row r="109" spans="7:7" x14ac:dyDescent="0.25">
      <c r="G109" s="124"/>
    </row>
    <row r="110" spans="7:7" x14ac:dyDescent="0.25">
      <c r="G110" s="124"/>
    </row>
    <row r="111" spans="7:7" x14ac:dyDescent="0.25">
      <c r="G111" s="124"/>
    </row>
    <row r="112" spans="7:7" x14ac:dyDescent="0.25">
      <c r="G112" s="124"/>
    </row>
    <row r="113" spans="7:7" x14ac:dyDescent="0.25">
      <c r="G113" s="124"/>
    </row>
    <row r="114" spans="7:7" x14ac:dyDescent="0.25">
      <c r="G114" s="124"/>
    </row>
    <row r="115" spans="7:7" x14ac:dyDescent="0.25">
      <c r="G115" s="124"/>
    </row>
    <row r="116" spans="7:7" x14ac:dyDescent="0.25">
      <c r="G116" s="124"/>
    </row>
    <row r="117" spans="7:7" x14ac:dyDescent="0.25">
      <c r="G117" s="124"/>
    </row>
    <row r="118" spans="7:7" x14ac:dyDescent="0.25">
      <c r="G118" s="124"/>
    </row>
    <row r="119" spans="7:7" x14ac:dyDescent="0.25">
      <c r="G119" s="124"/>
    </row>
    <row r="120" spans="7:7" x14ac:dyDescent="0.25">
      <c r="G120" s="124"/>
    </row>
    <row r="121" spans="7:7" x14ac:dyDescent="0.25">
      <c r="G121" s="124"/>
    </row>
    <row r="122" spans="7:7" x14ac:dyDescent="0.25">
      <c r="G122" s="124"/>
    </row>
    <row r="123" spans="7:7" x14ac:dyDescent="0.25">
      <c r="G123" s="124"/>
    </row>
    <row r="124" spans="7:7" x14ac:dyDescent="0.25">
      <c r="G124" s="124"/>
    </row>
    <row r="125" spans="7:7" x14ac:dyDescent="0.25">
      <c r="G125" s="124"/>
    </row>
    <row r="126" spans="7:7" x14ac:dyDescent="0.25">
      <c r="G126" s="124"/>
    </row>
    <row r="127" spans="7:7" x14ac:dyDescent="0.25">
      <c r="G127" s="124"/>
    </row>
    <row r="128" spans="7:7" x14ac:dyDescent="0.25">
      <c r="G128" s="124"/>
    </row>
    <row r="129" spans="7:7" x14ac:dyDescent="0.25">
      <c r="G129" s="124"/>
    </row>
    <row r="130" spans="7:7" x14ac:dyDescent="0.25">
      <c r="G130" s="124"/>
    </row>
    <row r="131" spans="7:7" x14ac:dyDescent="0.25">
      <c r="G131" s="124"/>
    </row>
    <row r="132" spans="7:7" x14ac:dyDescent="0.25">
      <c r="G132" s="124"/>
    </row>
    <row r="133" spans="7:7" x14ac:dyDescent="0.25">
      <c r="G133" s="124"/>
    </row>
    <row r="134" spans="7:7" x14ac:dyDescent="0.25">
      <c r="G134" s="124"/>
    </row>
    <row r="135" spans="7:7" x14ac:dyDescent="0.25">
      <c r="G135" s="124"/>
    </row>
    <row r="136" spans="7:7" x14ac:dyDescent="0.25">
      <c r="G136" s="124"/>
    </row>
    <row r="137" spans="7:7" x14ac:dyDescent="0.25">
      <c r="G137" s="124"/>
    </row>
    <row r="138" spans="7:7" x14ac:dyDescent="0.25">
      <c r="G138" s="124"/>
    </row>
    <row r="139" spans="7:7" x14ac:dyDescent="0.25">
      <c r="G139" s="124"/>
    </row>
    <row r="140" spans="7:7" x14ac:dyDescent="0.25">
      <c r="G140" s="124"/>
    </row>
    <row r="141" spans="7:7" x14ac:dyDescent="0.25">
      <c r="G141" s="124"/>
    </row>
    <row r="142" spans="7:7" x14ac:dyDescent="0.25">
      <c r="G142" s="124"/>
    </row>
    <row r="143" spans="7:7" x14ac:dyDescent="0.25">
      <c r="G143" s="124"/>
    </row>
    <row r="144" spans="7:7" x14ac:dyDescent="0.25">
      <c r="G144" s="124"/>
    </row>
    <row r="145" spans="7:7" x14ac:dyDescent="0.25">
      <c r="G145" s="124"/>
    </row>
    <row r="146" spans="7:7" x14ac:dyDescent="0.25">
      <c r="G146" s="124"/>
    </row>
    <row r="147" spans="7:7" x14ac:dyDescent="0.25">
      <c r="G147" s="124"/>
    </row>
    <row r="148" spans="7:7" x14ac:dyDescent="0.25">
      <c r="G148" s="124"/>
    </row>
    <row r="149" spans="7:7" x14ac:dyDescent="0.25">
      <c r="G149" s="124"/>
    </row>
    <row r="150" spans="7:7" x14ac:dyDescent="0.25">
      <c r="G150" s="124"/>
    </row>
    <row r="151" spans="7:7" x14ac:dyDescent="0.25">
      <c r="G151" s="124"/>
    </row>
    <row r="152" spans="7:7" x14ac:dyDescent="0.25">
      <c r="G152" s="124"/>
    </row>
    <row r="153" spans="7:7" x14ac:dyDescent="0.25">
      <c r="G153" s="124"/>
    </row>
    <row r="154" spans="7:7" x14ac:dyDescent="0.25">
      <c r="G154" s="124"/>
    </row>
    <row r="155" spans="7:7" x14ac:dyDescent="0.25">
      <c r="G155" s="124"/>
    </row>
    <row r="156" spans="7:7" x14ac:dyDescent="0.25">
      <c r="G156" s="124"/>
    </row>
    <row r="157" spans="7:7" x14ac:dyDescent="0.25">
      <c r="G157" s="124"/>
    </row>
    <row r="158" spans="7:7" x14ac:dyDescent="0.25">
      <c r="G158" s="124"/>
    </row>
    <row r="159" spans="7:7" x14ac:dyDescent="0.25">
      <c r="G159" s="124"/>
    </row>
    <row r="160" spans="7:7" x14ac:dyDescent="0.25">
      <c r="G160" s="124"/>
    </row>
    <row r="161" spans="7:7" x14ac:dyDescent="0.25">
      <c r="G161" s="124"/>
    </row>
    <row r="162" spans="7:7" x14ac:dyDescent="0.25">
      <c r="G162" s="124"/>
    </row>
    <row r="163" spans="7:7" x14ac:dyDescent="0.25">
      <c r="G163" s="124"/>
    </row>
    <row r="164" spans="7:7" x14ac:dyDescent="0.25">
      <c r="G164" s="124"/>
    </row>
    <row r="165" spans="7:7" x14ac:dyDescent="0.25">
      <c r="G165" s="124"/>
    </row>
    <row r="166" spans="7:7" x14ac:dyDescent="0.25">
      <c r="G166" s="124"/>
    </row>
    <row r="167" spans="7:7" x14ac:dyDescent="0.25">
      <c r="G167" s="124"/>
    </row>
    <row r="168" spans="7:7" x14ac:dyDescent="0.25">
      <c r="G168" s="124"/>
    </row>
    <row r="169" spans="7:7" x14ac:dyDescent="0.25">
      <c r="G169" s="124"/>
    </row>
    <row r="170" spans="7:7" x14ac:dyDescent="0.25">
      <c r="G170" s="124"/>
    </row>
    <row r="171" spans="7:7" x14ac:dyDescent="0.25">
      <c r="G171" s="124"/>
    </row>
    <row r="172" spans="7:7" x14ac:dyDescent="0.25">
      <c r="G172" s="124"/>
    </row>
    <row r="173" spans="7:7" x14ac:dyDescent="0.25">
      <c r="G173" s="124"/>
    </row>
    <row r="174" spans="7:7" x14ac:dyDescent="0.25">
      <c r="G174" s="124"/>
    </row>
    <row r="175" spans="7:7" x14ac:dyDescent="0.25">
      <c r="G175" s="124"/>
    </row>
    <row r="176" spans="7:7" x14ac:dyDescent="0.25">
      <c r="G176" s="124"/>
    </row>
    <row r="177" spans="7:7" x14ac:dyDescent="0.25">
      <c r="G177" s="124"/>
    </row>
    <row r="178" spans="7:7" x14ac:dyDescent="0.25">
      <c r="G178" s="124"/>
    </row>
    <row r="179" spans="7:7" x14ac:dyDescent="0.25">
      <c r="G179" s="124"/>
    </row>
    <row r="180" spans="7:7" x14ac:dyDescent="0.25">
      <c r="G180" s="124"/>
    </row>
    <row r="181" spans="7:7" x14ac:dyDescent="0.25">
      <c r="G181" s="124"/>
    </row>
    <row r="182" spans="7:7" x14ac:dyDescent="0.25">
      <c r="G182" s="124"/>
    </row>
    <row r="183" spans="7:7" x14ac:dyDescent="0.25">
      <c r="G183" s="124"/>
    </row>
    <row r="184" spans="7:7" x14ac:dyDescent="0.25">
      <c r="G184" s="124"/>
    </row>
    <row r="185" spans="7:7" x14ac:dyDescent="0.25">
      <c r="G185" s="124"/>
    </row>
    <row r="186" spans="7:7" x14ac:dyDescent="0.25">
      <c r="G186" s="124"/>
    </row>
    <row r="187" spans="7:7" x14ac:dyDescent="0.25">
      <c r="G187" s="124"/>
    </row>
    <row r="188" spans="7:7" x14ac:dyDescent="0.25">
      <c r="G188" s="124"/>
    </row>
    <row r="189" spans="7:7" x14ac:dyDescent="0.25">
      <c r="G189" s="124"/>
    </row>
    <row r="190" spans="7:7" x14ac:dyDescent="0.25">
      <c r="G190" s="124"/>
    </row>
    <row r="191" spans="7:7" x14ac:dyDescent="0.25">
      <c r="G191" s="124"/>
    </row>
    <row r="192" spans="7:7" x14ac:dyDescent="0.25">
      <c r="G192" s="124"/>
    </row>
    <row r="193" spans="7:7" x14ac:dyDescent="0.25">
      <c r="G193" s="124"/>
    </row>
    <row r="194" spans="7:7" x14ac:dyDescent="0.25">
      <c r="G194" s="124"/>
    </row>
    <row r="195" spans="7:7" x14ac:dyDescent="0.25">
      <c r="G195" s="124"/>
    </row>
    <row r="196" spans="7:7" x14ac:dyDescent="0.25">
      <c r="G196" s="124"/>
    </row>
    <row r="197" spans="7:7" x14ac:dyDescent="0.25">
      <c r="G197" s="124"/>
    </row>
    <row r="198" spans="7:7" x14ac:dyDescent="0.25">
      <c r="G198" s="124"/>
    </row>
    <row r="199" spans="7:7" x14ac:dyDescent="0.25">
      <c r="G199" s="124"/>
    </row>
    <row r="200" spans="7:7" x14ac:dyDescent="0.25">
      <c r="G200" s="124"/>
    </row>
    <row r="201" spans="7:7" x14ac:dyDescent="0.25">
      <c r="G201" s="124"/>
    </row>
    <row r="202" spans="7:7" x14ac:dyDescent="0.25">
      <c r="G202" s="124"/>
    </row>
    <row r="203" spans="7:7" x14ac:dyDescent="0.25">
      <c r="G203" s="124"/>
    </row>
    <row r="204" spans="7:7" x14ac:dyDescent="0.25">
      <c r="G204" s="124"/>
    </row>
    <row r="205" spans="7:7" x14ac:dyDescent="0.25">
      <c r="G205" s="124"/>
    </row>
    <row r="206" spans="7:7" x14ac:dyDescent="0.25">
      <c r="G206" s="124"/>
    </row>
    <row r="207" spans="7:7" x14ac:dyDescent="0.25">
      <c r="G207" s="124"/>
    </row>
    <row r="208" spans="7:7" x14ac:dyDescent="0.25">
      <c r="G208" s="124"/>
    </row>
    <row r="209" spans="7:7" x14ac:dyDescent="0.25">
      <c r="G209" s="124"/>
    </row>
  </sheetData>
  <autoFilter ref="A7:G73"/>
  <mergeCells count="11">
    <mergeCell ref="B73:E73"/>
    <mergeCell ref="A4:B4"/>
    <mergeCell ref="C4:G4"/>
    <mergeCell ref="A5:B5"/>
    <mergeCell ref="C5:G5"/>
    <mergeCell ref="A6:G6"/>
    <mergeCell ref="A1:G1"/>
    <mergeCell ref="A2:B2"/>
    <mergeCell ref="C2:G2"/>
    <mergeCell ref="A3:B3"/>
    <mergeCell ref="C3:G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AB62"/>
  <sheetViews>
    <sheetView topLeftCell="B34" zoomScaleNormal="100" workbookViewId="0">
      <selection activeCell="J30" sqref="J30"/>
    </sheetView>
  </sheetViews>
  <sheetFormatPr defaultColWidth="8.7109375" defaultRowHeight="15" x14ac:dyDescent="0.25"/>
  <cols>
    <col min="3" max="3" width="36.85546875" style="1" customWidth="1"/>
    <col min="4" max="4" width="14.5703125" style="1" customWidth="1"/>
    <col min="5" max="5" width="13.28515625" style="1" customWidth="1"/>
    <col min="6" max="7" width="13.7109375" style="1" customWidth="1"/>
    <col min="8" max="9" width="13.140625" style="1" customWidth="1"/>
    <col min="10" max="10" width="13.7109375" style="1" customWidth="1"/>
    <col min="11" max="11" width="12" style="1" customWidth="1"/>
    <col min="26" max="26" width="15.140625" style="1" customWidth="1"/>
  </cols>
  <sheetData>
    <row r="3" spans="2:28" ht="15" customHeight="1" x14ac:dyDescent="0.25">
      <c r="B3" s="246" t="s">
        <v>326</v>
      </c>
      <c r="C3" s="246" t="s">
        <v>11</v>
      </c>
      <c r="D3" s="125" t="s">
        <v>327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7"/>
      <c r="AA3" s="247" t="s">
        <v>328</v>
      </c>
      <c r="AB3" s="248" t="s">
        <v>329</v>
      </c>
    </row>
    <row r="4" spans="2:28" ht="58.5" customHeight="1" x14ac:dyDescent="0.25">
      <c r="B4" s="246"/>
      <c r="C4" s="246"/>
      <c r="D4" s="249"/>
      <c r="E4" s="249"/>
      <c r="F4" s="250" t="s">
        <v>330</v>
      </c>
      <c r="G4" s="250"/>
      <c r="H4" s="248"/>
      <c r="I4" s="248"/>
      <c r="J4" s="248"/>
      <c r="K4" s="248" t="s">
        <v>331</v>
      </c>
      <c r="L4" s="248"/>
      <c r="M4" s="248" t="s">
        <v>332</v>
      </c>
      <c r="N4" s="248"/>
      <c r="O4" s="248" t="s">
        <v>333</v>
      </c>
      <c r="P4" s="248"/>
      <c r="Q4" s="248"/>
      <c r="R4" s="248" t="s">
        <v>334</v>
      </c>
      <c r="S4" s="248"/>
      <c r="T4" s="248" t="s">
        <v>335</v>
      </c>
      <c r="U4" s="248"/>
      <c r="V4" s="248" t="s">
        <v>336</v>
      </c>
      <c r="W4" s="248"/>
      <c r="X4" s="248" t="s">
        <v>337</v>
      </c>
      <c r="Y4" s="248"/>
      <c r="Z4" s="128" t="s">
        <v>338</v>
      </c>
      <c r="AA4" s="247"/>
      <c r="AB4" s="248"/>
    </row>
    <row r="5" spans="2:28" ht="89.25" x14ac:dyDescent="0.25">
      <c r="B5" s="246"/>
      <c r="C5" s="246"/>
      <c r="D5" s="129" t="s">
        <v>339</v>
      </c>
      <c r="E5" s="129" t="s">
        <v>340</v>
      </c>
      <c r="F5" s="130" t="s">
        <v>341</v>
      </c>
      <c r="G5" s="131" t="s">
        <v>342</v>
      </c>
      <c r="H5" s="132" t="s">
        <v>343</v>
      </c>
      <c r="I5" s="132" t="s">
        <v>344</v>
      </c>
      <c r="J5" s="132"/>
      <c r="K5" s="130" t="s">
        <v>345</v>
      </c>
      <c r="L5" s="130" t="s">
        <v>106</v>
      </c>
      <c r="M5" s="133" t="s">
        <v>346</v>
      </c>
      <c r="N5" s="133" t="s">
        <v>106</v>
      </c>
      <c r="O5" s="130" t="s">
        <v>347</v>
      </c>
      <c r="P5" s="130" t="s">
        <v>348</v>
      </c>
      <c r="Q5" s="133" t="s">
        <v>349</v>
      </c>
      <c r="R5" s="133" t="s">
        <v>350</v>
      </c>
      <c r="S5" s="133" t="s">
        <v>106</v>
      </c>
      <c r="T5" s="133"/>
      <c r="U5" s="133" t="s">
        <v>106</v>
      </c>
      <c r="V5" s="133"/>
      <c r="W5" s="133" t="s">
        <v>106</v>
      </c>
      <c r="X5" s="133" t="s">
        <v>350</v>
      </c>
      <c r="Y5" s="133" t="s">
        <v>106</v>
      </c>
      <c r="Z5" s="134" t="s">
        <v>350</v>
      </c>
      <c r="AA5" s="247"/>
      <c r="AB5" s="248"/>
    </row>
    <row r="6" spans="2:28" x14ac:dyDescent="0.25">
      <c r="B6" s="135">
        <v>1</v>
      </c>
      <c r="C6" s="135">
        <v>2</v>
      </c>
      <c r="D6" s="135">
        <v>3</v>
      </c>
      <c r="E6" s="135">
        <v>4</v>
      </c>
      <c r="F6" s="135">
        <v>5</v>
      </c>
      <c r="G6" s="135"/>
      <c r="H6" s="135">
        <v>7</v>
      </c>
      <c r="I6" s="135"/>
      <c r="J6" s="135">
        <v>8</v>
      </c>
      <c r="K6" s="135">
        <v>9</v>
      </c>
      <c r="L6" s="135">
        <v>10</v>
      </c>
      <c r="M6" s="135">
        <v>11</v>
      </c>
      <c r="N6" s="135">
        <v>12</v>
      </c>
      <c r="O6" s="135">
        <v>13</v>
      </c>
      <c r="P6" s="135">
        <v>14</v>
      </c>
      <c r="Q6" s="135">
        <v>15</v>
      </c>
      <c r="R6" s="135">
        <v>16</v>
      </c>
      <c r="S6" s="135">
        <v>17</v>
      </c>
      <c r="T6" s="135">
        <v>18</v>
      </c>
      <c r="U6" s="135">
        <v>19</v>
      </c>
      <c r="V6" s="135">
        <v>20</v>
      </c>
      <c r="W6" s="135">
        <v>21</v>
      </c>
      <c r="X6" s="135">
        <v>22</v>
      </c>
      <c r="Y6" s="135">
        <v>23</v>
      </c>
      <c r="Z6" s="135">
        <v>24</v>
      </c>
      <c r="AA6" s="135">
        <v>25</v>
      </c>
      <c r="AB6" s="135">
        <v>26</v>
      </c>
    </row>
    <row r="7" spans="2:28" ht="32.25" x14ac:dyDescent="0.25">
      <c r="B7" s="135">
        <v>1</v>
      </c>
      <c r="C7" s="136" t="s">
        <v>351</v>
      </c>
      <c r="D7" s="137">
        <v>62995.848100000003</v>
      </c>
      <c r="E7" s="137">
        <v>62973.981010000003</v>
      </c>
      <c r="F7" s="137">
        <f t="shared" ref="F7:F38" si="0">SUM(E7-G7)</f>
        <v>20156.779790000001</v>
      </c>
      <c r="G7" s="137">
        <v>42817.201220000003</v>
      </c>
      <c r="H7" s="137">
        <f t="shared" ref="H7:H38" si="1">SUM(G7)/3</f>
        <v>14272.400406666668</v>
      </c>
      <c r="I7" s="138">
        <f t="shared" ref="I7:I38" si="2">SUM((F7-H7))/H7</f>
        <v>0.41229080012250269</v>
      </c>
      <c r="J7" s="139"/>
      <c r="K7" s="140">
        <f t="shared" ref="K7:K38" si="3">100-(E7/D7%)</f>
        <v>3.4711954294650127E-2</v>
      </c>
      <c r="L7" s="141">
        <v>5</v>
      </c>
      <c r="M7" s="140"/>
      <c r="N7" s="141"/>
      <c r="O7" s="141"/>
      <c r="P7" s="141"/>
      <c r="Q7" s="141"/>
      <c r="R7" s="141"/>
      <c r="S7" s="141"/>
      <c r="T7" s="142"/>
      <c r="U7" s="141"/>
      <c r="V7" s="142"/>
      <c r="W7" s="141"/>
      <c r="X7" s="143"/>
      <c r="Y7" s="144"/>
      <c r="Z7" s="145"/>
      <c r="AA7" s="140"/>
      <c r="AB7" s="146"/>
    </row>
    <row r="8" spans="2:28" ht="21.75" x14ac:dyDescent="0.25">
      <c r="B8" s="135">
        <v>2</v>
      </c>
      <c r="C8" s="136" t="s">
        <v>352</v>
      </c>
      <c r="D8" s="137">
        <v>32961.766860000003</v>
      </c>
      <c r="E8" s="137">
        <v>32960.442499999997</v>
      </c>
      <c r="F8" s="137">
        <f t="shared" si="0"/>
        <v>10940.476839999996</v>
      </c>
      <c r="G8" s="137">
        <v>22019.965660000002</v>
      </c>
      <c r="H8" s="137">
        <f t="shared" si="1"/>
        <v>7339.9885533333336</v>
      </c>
      <c r="I8" s="138">
        <f t="shared" si="2"/>
        <v>0.490530504305972</v>
      </c>
      <c r="J8" s="139"/>
      <c r="K8" s="140">
        <f t="shared" si="3"/>
        <v>4.0178671417550049E-3</v>
      </c>
      <c r="L8" s="141">
        <v>5</v>
      </c>
      <c r="M8" s="140"/>
      <c r="N8" s="141"/>
      <c r="O8" s="141"/>
      <c r="P8" s="141"/>
      <c r="Q8" s="141"/>
      <c r="R8" s="141"/>
      <c r="S8" s="141"/>
      <c r="T8" s="142"/>
      <c r="U8" s="141"/>
      <c r="V8" s="142"/>
      <c r="W8" s="141"/>
      <c r="X8" s="143"/>
      <c r="Y8" s="144"/>
      <c r="Z8" s="145"/>
      <c r="AA8" s="140"/>
      <c r="AB8" s="146"/>
    </row>
    <row r="9" spans="2:28" ht="32.25" x14ac:dyDescent="0.25">
      <c r="B9" s="135">
        <v>3</v>
      </c>
      <c r="C9" s="136" t="s">
        <v>353</v>
      </c>
      <c r="D9" s="137">
        <v>67194.365969999999</v>
      </c>
      <c r="E9" s="137">
        <v>67156.852220000001</v>
      </c>
      <c r="F9" s="137">
        <f t="shared" si="0"/>
        <v>17920.282330000002</v>
      </c>
      <c r="G9" s="137">
        <v>49236.569889999999</v>
      </c>
      <c r="H9" s="137">
        <f t="shared" si="1"/>
        <v>16412.189963333334</v>
      </c>
      <c r="I9" s="138">
        <f t="shared" si="2"/>
        <v>9.1888551743302654E-2</v>
      </c>
      <c r="J9" s="139">
        <v>10</v>
      </c>
      <c r="K9" s="140">
        <f t="shared" si="3"/>
        <v>5.5828713402476637E-2</v>
      </c>
      <c r="L9" s="141">
        <v>5</v>
      </c>
      <c r="M9" s="140"/>
      <c r="N9" s="141"/>
      <c r="O9" s="141"/>
      <c r="P9" s="141"/>
      <c r="Q9" s="141"/>
      <c r="R9" s="147"/>
      <c r="S9" s="147"/>
      <c r="T9" s="142"/>
      <c r="U9" s="141"/>
      <c r="V9" s="142"/>
      <c r="W9" s="141"/>
      <c r="X9" s="143"/>
      <c r="Y9" s="144"/>
      <c r="Z9" s="145"/>
      <c r="AA9" s="140"/>
      <c r="AB9" s="146"/>
    </row>
    <row r="10" spans="2:28" ht="21.75" x14ac:dyDescent="0.25">
      <c r="B10" s="135">
        <v>4</v>
      </c>
      <c r="C10" s="136" t="s">
        <v>354</v>
      </c>
      <c r="D10" s="137">
        <v>24236.144700000001</v>
      </c>
      <c r="E10" s="137">
        <v>24203.150180000001</v>
      </c>
      <c r="F10" s="137">
        <f t="shared" si="0"/>
        <v>8463.9181500000013</v>
      </c>
      <c r="G10" s="137">
        <v>15739.232029999999</v>
      </c>
      <c r="H10" s="137">
        <f t="shared" si="1"/>
        <v>5246.4106766666664</v>
      </c>
      <c r="I10" s="138">
        <f t="shared" si="2"/>
        <v>0.61327785254081457</v>
      </c>
      <c r="J10" s="139"/>
      <c r="K10" s="140">
        <f t="shared" si="3"/>
        <v>0.13613765889093088</v>
      </c>
      <c r="L10" s="141">
        <v>5</v>
      </c>
      <c r="M10" s="140"/>
      <c r="N10" s="141"/>
      <c r="O10" s="141"/>
      <c r="P10" s="141"/>
      <c r="Q10" s="141"/>
      <c r="R10" s="141"/>
      <c r="S10" s="141"/>
      <c r="T10" s="142"/>
      <c r="U10" s="141"/>
      <c r="V10" s="142"/>
      <c r="W10" s="141"/>
      <c r="X10" s="143"/>
      <c r="Y10" s="144"/>
      <c r="Z10" s="145"/>
      <c r="AA10" s="140"/>
      <c r="AB10" s="146"/>
    </row>
    <row r="11" spans="2:28" ht="21.75" x14ac:dyDescent="0.25">
      <c r="B11" s="135">
        <v>5</v>
      </c>
      <c r="C11" s="136" t="s">
        <v>355</v>
      </c>
      <c r="D11" s="137">
        <v>25642.959800000001</v>
      </c>
      <c r="E11" s="137">
        <v>25637.637360000001</v>
      </c>
      <c r="F11" s="137">
        <f t="shared" si="0"/>
        <v>7919.1703999999991</v>
      </c>
      <c r="G11" s="137">
        <v>17718.466960000002</v>
      </c>
      <c r="H11" s="137">
        <f t="shared" si="1"/>
        <v>5906.1556533333342</v>
      </c>
      <c r="I11" s="138">
        <f t="shared" si="2"/>
        <v>0.34083333810048733</v>
      </c>
      <c r="J11" s="139"/>
      <c r="K11" s="140">
        <f t="shared" si="3"/>
        <v>2.0755950332997486E-2</v>
      </c>
      <c r="L11" s="141">
        <v>5</v>
      </c>
      <c r="M11" s="140"/>
      <c r="N11" s="141"/>
      <c r="O11" s="141"/>
      <c r="P11" s="141"/>
      <c r="Q11" s="141"/>
      <c r="R11" s="141"/>
      <c r="S11" s="141"/>
      <c r="T11" s="142"/>
      <c r="U11" s="141"/>
      <c r="V11" s="142"/>
      <c r="W11" s="141"/>
      <c r="X11" s="143"/>
      <c r="Y11" s="144"/>
      <c r="Z11" s="145"/>
      <c r="AA11" s="140"/>
      <c r="AB11" s="146"/>
    </row>
    <row r="12" spans="2:28" ht="21.75" x14ac:dyDescent="0.25">
      <c r="B12" s="135">
        <v>6</v>
      </c>
      <c r="C12" s="136" t="s">
        <v>356</v>
      </c>
      <c r="D12" s="137">
        <v>25538.307799999999</v>
      </c>
      <c r="E12" s="137">
        <v>25538.093939999999</v>
      </c>
      <c r="F12" s="137">
        <f t="shared" si="0"/>
        <v>7399.7339399999983</v>
      </c>
      <c r="G12" s="137">
        <v>18138.36</v>
      </c>
      <c r="H12" s="137">
        <f t="shared" si="1"/>
        <v>6046.12</v>
      </c>
      <c r="I12" s="138">
        <f t="shared" si="2"/>
        <v>0.22388142147360596</v>
      </c>
      <c r="J12" s="139">
        <v>10</v>
      </c>
      <c r="K12" s="140">
        <f t="shared" si="3"/>
        <v>8.3740865555625987E-4</v>
      </c>
      <c r="L12" s="141">
        <v>5</v>
      </c>
      <c r="M12" s="140"/>
      <c r="N12" s="141"/>
      <c r="O12" s="141"/>
      <c r="P12" s="141"/>
      <c r="Q12" s="141"/>
      <c r="R12" s="141"/>
      <c r="S12" s="141"/>
      <c r="T12" s="142"/>
      <c r="U12" s="141"/>
      <c r="V12" s="142"/>
      <c r="W12" s="141"/>
      <c r="X12" s="143"/>
      <c r="Y12" s="144"/>
      <c r="Z12" s="145"/>
      <c r="AA12" s="140"/>
      <c r="AB12" s="146"/>
    </row>
    <row r="13" spans="2:28" ht="32.25" x14ac:dyDescent="0.25">
      <c r="B13" s="135">
        <v>7</v>
      </c>
      <c r="C13" s="136" t="s">
        <v>357</v>
      </c>
      <c r="D13" s="137">
        <v>49029.376530000001</v>
      </c>
      <c r="E13" s="137">
        <v>49026.159890000003</v>
      </c>
      <c r="F13" s="137">
        <f t="shared" si="0"/>
        <v>17172.092520000002</v>
      </c>
      <c r="G13" s="137">
        <v>31854.067370000001</v>
      </c>
      <c r="H13" s="137">
        <f t="shared" si="1"/>
        <v>10618.022456666667</v>
      </c>
      <c r="I13" s="138">
        <f t="shared" si="2"/>
        <v>0.61725901316193521</v>
      </c>
      <c r="J13" s="139"/>
      <c r="K13" s="140">
        <f t="shared" si="3"/>
        <v>6.5606381880627396E-3</v>
      </c>
      <c r="L13" s="141">
        <v>5</v>
      </c>
      <c r="M13" s="140"/>
      <c r="N13" s="141"/>
      <c r="O13" s="141"/>
      <c r="P13" s="141"/>
      <c r="Q13" s="141"/>
      <c r="R13" s="141"/>
      <c r="S13" s="141"/>
      <c r="T13" s="142"/>
      <c r="U13" s="141"/>
      <c r="V13" s="142"/>
      <c r="W13" s="141"/>
      <c r="X13" s="143"/>
      <c r="Y13" s="144"/>
      <c r="Z13" s="145"/>
      <c r="AA13" s="140"/>
      <c r="AB13" s="146"/>
    </row>
    <row r="14" spans="2:28" ht="21.75" x14ac:dyDescent="0.25">
      <c r="B14" s="135">
        <v>8</v>
      </c>
      <c r="C14" s="136" t="s">
        <v>358</v>
      </c>
      <c r="D14" s="137">
        <v>38316.670590000002</v>
      </c>
      <c r="E14" s="137">
        <v>38283.273560000001</v>
      </c>
      <c r="F14" s="137">
        <f t="shared" si="0"/>
        <v>13355.561690000002</v>
      </c>
      <c r="G14" s="137">
        <v>24927.711869999999</v>
      </c>
      <c r="H14" s="137">
        <f t="shared" si="1"/>
        <v>8309.2372899999991</v>
      </c>
      <c r="I14" s="138">
        <f t="shared" si="2"/>
        <v>0.60731499461125671</v>
      </c>
      <c r="J14" s="139"/>
      <c r="K14" s="140">
        <f t="shared" si="3"/>
        <v>8.7160573937538288E-2</v>
      </c>
      <c r="L14" s="141">
        <v>5</v>
      </c>
      <c r="M14" s="148"/>
      <c r="N14" s="149"/>
      <c r="O14" s="141"/>
      <c r="P14" s="141"/>
      <c r="Q14" s="141"/>
      <c r="R14" s="141"/>
      <c r="S14" s="141"/>
      <c r="T14" s="142"/>
      <c r="U14" s="141"/>
      <c r="V14" s="142"/>
      <c r="W14" s="141"/>
      <c r="X14" s="143"/>
      <c r="Y14" s="144"/>
      <c r="Z14" s="145"/>
      <c r="AA14" s="140"/>
      <c r="AB14" s="146"/>
    </row>
    <row r="15" spans="2:28" ht="21.75" x14ac:dyDescent="0.25">
      <c r="B15" s="135">
        <v>9</v>
      </c>
      <c r="C15" s="136" t="s">
        <v>359</v>
      </c>
      <c r="D15" s="137">
        <v>38279.575799999999</v>
      </c>
      <c r="E15" s="137">
        <v>38273.524490000003</v>
      </c>
      <c r="F15" s="137">
        <f t="shared" si="0"/>
        <v>11029.288100000005</v>
      </c>
      <c r="G15" s="137">
        <v>27244.236389999998</v>
      </c>
      <c r="H15" s="137">
        <f t="shared" si="1"/>
        <v>9081.4121299999988</v>
      </c>
      <c r="I15" s="138">
        <f t="shared" si="2"/>
        <v>0.21449042749258057</v>
      </c>
      <c r="J15" s="139">
        <v>10</v>
      </c>
      <c r="K15" s="140">
        <f t="shared" si="3"/>
        <v>1.5808195032278149E-2</v>
      </c>
      <c r="L15" s="141">
        <v>5</v>
      </c>
      <c r="M15" s="140"/>
      <c r="N15" s="141"/>
      <c r="O15" s="141"/>
      <c r="P15" s="141"/>
      <c r="Q15" s="141"/>
      <c r="R15" s="141"/>
      <c r="S15" s="141"/>
      <c r="T15" s="142"/>
      <c r="U15" s="141"/>
      <c r="V15" s="142"/>
      <c r="W15" s="141"/>
      <c r="X15" s="143"/>
      <c r="Y15" s="144"/>
      <c r="Z15" s="145"/>
      <c r="AA15" s="140"/>
      <c r="AB15" s="146"/>
    </row>
    <row r="16" spans="2:28" ht="21" x14ac:dyDescent="0.25">
      <c r="B16" s="135">
        <v>10</v>
      </c>
      <c r="C16" s="150" t="s">
        <v>360</v>
      </c>
      <c r="D16" s="137">
        <v>86526.428</v>
      </c>
      <c r="E16" s="137">
        <v>86074.136190000005</v>
      </c>
      <c r="F16" s="137">
        <f t="shared" si="0"/>
        <v>24883.213780000005</v>
      </c>
      <c r="G16" s="137">
        <v>61190.922409999999</v>
      </c>
      <c r="H16" s="137">
        <f t="shared" si="1"/>
        <v>20396.974136666668</v>
      </c>
      <c r="I16" s="138">
        <f t="shared" si="2"/>
        <v>0.2199463319056055</v>
      </c>
      <c r="J16" s="139">
        <v>10</v>
      </c>
      <c r="K16" s="140">
        <f t="shared" si="3"/>
        <v>0.52272100033991364</v>
      </c>
      <c r="L16" s="141">
        <v>5</v>
      </c>
      <c r="M16" s="140"/>
      <c r="N16" s="141"/>
      <c r="O16" s="141"/>
      <c r="P16" s="141"/>
      <c r="Q16" s="141"/>
      <c r="R16" s="141"/>
      <c r="S16" s="141"/>
      <c r="T16" s="142"/>
      <c r="U16" s="141"/>
      <c r="V16" s="142"/>
      <c r="W16" s="141"/>
      <c r="X16" s="143"/>
      <c r="Y16" s="144"/>
      <c r="Z16" s="145"/>
      <c r="AA16" s="140"/>
      <c r="AB16" s="146"/>
    </row>
    <row r="17" spans="2:28" ht="21.75" x14ac:dyDescent="0.25">
      <c r="B17" s="135">
        <v>11</v>
      </c>
      <c r="C17" s="136" t="s">
        <v>361</v>
      </c>
      <c r="D17" s="137">
        <v>31159.354800000001</v>
      </c>
      <c r="E17" s="137">
        <v>31122.08668</v>
      </c>
      <c r="F17" s="137">
        <f t="shared" si="0"/>
        <v>9397.9839500000016</v>
      </c>
      <c r="G17" s="137">
        <v>21724.102729999999</v>
      </c>
      <c r="H17" s="137">
        <f t="shared" si="1"/>
        <v>7241.3675766666665</v>
      </c>
      <c r="I17" s="138">
        <f t="shared" si="2"/>
        <v>0.29781893413095667</v>
      </c>
      <c r="J17" s="139"/>
      <c r="K17" s="140">
        <f t="shared" si="3"/>
        <v>0.11960491556776276</v>
      </c>
      <c r="L17" s="141">
        <v>5</v>
      </c>
      <c r="M17" s="140"/>
      <c r="N17" s="141"/>
      <c r="O17" s="141"/>
      <c r="P17" s="141"/>
      <c r="Q17" s="141"/>
      <c r="R17" s="141"/>
      <c r="S17" s="141"/>
      <c r="T17" s="142"/>
      <c r="U17" s="141"/>
      <c r="V17" s="142"/>
      <c r="W17" s="141"/>
      <c r="X17" s="143"/>
      <c r="Y17" s="144"/>
      <c r="Z17" s="145"/>
      <c r="AA17" s="140"/>
      <c r="AB17" s="146"/>
    </row>
    <row r="18" spans="2:28" ht="21" x14ac:dyDescent="0.25">
      <c r="B18" s="135">
        <v>12</v>
      </c>
      <c r="C18" s="150" t="s">
        <v>362</v>
      </c>
      <c r="D18" s="137">
        <v>121856.79019</v>
      </c>
      <c r="E18" s="137">
        <v>121761.26639</v>
      </c>
      <c r="F18" s="137">
        <f t="shared" si="0"/>
        <v>43555.921329999997</v>
      </c>
      <c r="G18" s="137">
        <v>78205.345060000007</v>
      </c>
      <c r="H18" s="137">
        <f t="shared" si="1"/>
        <v>26068.448353333337</v>
      </c>
      <c r="I18" s="138">
        <f t="shared" si="2"/>
        <v>0.6708290704394978</v>
      </c>
      <c r="J18" s="139"/>
      <c r="K18" s="140">
        <f t="shared" si="3"/>
        <v>7.8390215146029618E-2</v>
      </c>
      <c r="L18" s="141">
        <v>5</v>
      </c>
      <c r="M18" s="140"/>
      <c r="N18" s="141"/>
      <c r="O18" s="151"/>
      <c r="P18" s="141"/>
      <c r="Q18" s="141"/>
      <c r="R18" s="141"/>
      <c r="S18" s="141"/>
      <c r="T18" s="142"/>
      <c r="U18" s="141"/>
      <c r="V18" s="142"/>
      <c r="W18" s="141"/>
      <c r="X18" s="143"/>
      <c r="Y18" s="144"/>
      <c r="Z18" s="145"/>
      <c r="AA18" s="140"/>
      <c r="AB18" s="146"/>
    </row>
    <row r="19" spans="2:28" ht="21.75" x14ac:dyDescent="0.25">
      <c r="B19" s="135">
        <v>13</v>
      </c>
      <c r="C19" s="152" t="s">
        <v>363</v>
      </c>
      <c r="D19" s="137">
        <v>68179.448000000004</v>
      </c>
      <c r="E19" s="137">
        <v>68179.069109999997</v>
      </c>
      <c r="F19" s="137">
        <f t="shared" si="0"/>
        <v>22863.546039999994</v>
      </c>
      <c r="G19" s="137">
        <v>45315.523070000003</v>
      </c>
      <c r="H19" s="137">
        <f t="shared" si="1"/>
        <v>15105.174356666668</v>
      </c>
      <c r="I19" s="138">
        <f t="shared" si="2"/>
        <v>0.51362344453238096</v>
      </c>
      <c r="J19" s="139"/>
      <c r="K19" s="140">
        <f t="shared" si="3"/>
        <v>5.5572465181796815E-4</v>
      </c>
      <c r="L19" s="141">
        <v>5</v>
      </c>
      <c r="M19" s="140"/>
      <c r="N19" s="141"/>
      <c r="O19" s="141"/>
      <c r="P19" s="141"/>
      <c r="Q19" s="141"/>
      <c r="R19" s="141"/>
      <c r="S19" s="141"/>
      <c r="T19" s="142"/>
      <c r="U19" s="141"/>
      <c r="V19" s="142"/>
      <c r="W19" s="141"/>
      <c r="X19" s="143"/>
      <c r="Y19" s="144"/>
      <c r="Z19" s="145"/>
      <c r="AA19" s="140"/>
      <c r="AB19" s="146"/>
    </row>
    <row r="20" spans="2:28" ht="21.75" x14ac:dyDescent="0.25">
      <c r="B20" s="135">
        <v>14</v>
      </c>
      <c r="C20" s="136" t="s">
        <v>364</v>
      </c>
      <c r="D20" s="137">
        <v>27373.77895</v>
      </c>
      <c r="E20" s="137">
        <v>27314.1891</v>
      </c>
      <c r="F20" s="137">
        <f t="shared" si="0"/>
        <v>7026.0023899999978</v>
      </c>
      <c r="G20" s="137">
        <v>20288.186710000002</v>
      </c>
      <c r="H20" s="137">
        <f t="shared" si="1"/>
        <v>6762.7289033333336</v>
      </c>
      <c r="I20" s="138">
        <f t="shared" si="2"/>
        <v>3.8930066609190454E-2</v>
      </c>
      <c r="J20" s="139">
        <v>10</v>
      </c>
      <c r="K20" s="140">
        <f t="shared" si="3"/>
        <v>0.21768952729854618</v>
      </c>
      <c r="L20" s="141">
        <v>5</v>
      </c>
      <c r="M20" s="140"/>
      <c r="N20" s="141"/>
      <c r="O20" s="141"/>
      <c r="P20" s="141"/>
      <c r="Q20" s="141"/>
      <c r="R20" s="141"/>
      <c r="S20" s="141"/>
      <c r="T20" s="142"/>
      <c r="U20" s="141"/>
      <c r="V20" s="142"/>
      <c r="W20" s="141"/>
      <c r="X20" s="143"/>
      <c r="Y20" s="144"/>
      <c r="Z20" s="145"/>
      <c r="AA20" s="140"/>
      <c r="AB20" s="146"/>
    </row>
    <row r="21" spans="2:28" ht="21.75" x14ac:dyDescent="0.25">
      <c r="B21" s="135">
        <v>15</v>
      </c>
      <c r="C21" s="136" t="s">
        <v>365</v>
      </c>
      <c r="D21" s="137">
        <v>53860.691279999999</v>
      </c>
      <c r="E21" s="137">
        <v>53849.865859999998</v>
      </c>
      <c r="F21" s="137">
        <f t="shared" si="0"/>
        <v>19315.701629999996</v>
      </c>
      <c r="G21" s="137">
        <v>34534.164230000002</v>
      </c>
      <c r="H21" s="137">
        <f t="shared" si="1"/>
        <v>11511.388076666668</v>
      </c>
      <c r="I21" s="138">
        <f t="shared" si="2"/>
        <v>0.67796459483044458</v>
      </c>
      <c r="J21" s="139"/>
      <c r="K21" s="140">
        <f t="shared" si="3"/>
        <v>2.0098925102402632E-2</v>
      </c>
      <c r="L21" s="141">
        <v>5</v>
      </c>
      <c r="M21" s="140"/>
      <c r="N21" s="141"/>
      <c r="O21" s="141"/>
      <c r="P21" s="141"/>
      <c r="Q21" s="141"/>
      <c r="R21" s="141"/>
      <c r="S21" s="141"/>
      <c r="T21" s="142"/>
      <c r="U21" s="141"/>
      <c r="V21" s="142"/>
      <c r="W21" s="141"/>
      <c r="X21" s="143"/>
      <c r="Y21" s="144"/>
      <c r="Z21" s="145"/>
      <c r="AA21" s="140"/>
      <c r="AB21" s="146"/>
    </row>
    <row r="22" spans="2:28" ht="21.75" x14ac:dyDescent="0.25">
      <c r="B22" s="135">
        <v>16</v>
      </c>
      <c r="C22" s="136" t="s">
        <v>366</v>
      </c>
      <c r="D22" s="137">
        <v>46360.786999999997</v>
      </c>
      <c r="E22" s="137">
        <v>46349.370560000003</v>
      </c>
      <c r="F22" s="137">
        <f t="shared" si="0"/>
        <v>18742.772830000002</v>
      </c>
      <c r="G22" s="137">
        <v>27606.597730000001</v>
      </c>
      <c r="H22" s="137">
        <f t="shared" si="1"/>
        <v>9202.1992433333344</v>
      </c>
      <c r="I22" s="138">
        <f t="shared" si="2"/>
        <v>1.0367710298794577</v>
      </c>
      <c r="J22" s="139"/>
      <c r="K22" s="140">
        <f t="shared" si="3"/>
        <v>2.4625207505636126E-2</v>
      </c>
      <c r="L22" s="141">
        <v>5</v>
      </c>
      <c r="M22" s="140"/>
      <c r="N22" s="141"/>
      <c r="O22" s="141"/>
      <c r="P22" s="141"/>
      <c r="Q22" s="141"/>
      <c r="R22" s="141"/>
      <c r="S22" s="141"/>
      <c r="T22" s="142"/>
      <c r="U22" s="141"/>
      <c r="V22" s="142"/>
      <c r="W22" s="141"/>
      <c r="X22" s="143"/>
      <c r="Y22" s="144"/>
      <c r="Z22" s="145"/>
      <c r="AA22" s="140"/>
      <c r="AB22" s="146"/>
    </row>
    <row r="23" spans="2:28" ht="21.75" x14ac:dyDescent="0.25">
      <c r="B23" s="135">
        <v>17</v>
      </c>
      <c r="C23" s="136" t="s">
        <v>367</v>
      </c>
      <c r="D23" s="137">
        <v>29642.4817</v>
      </c>
      <c r="E23" s="137">
        <v>29642.19455</v>
      </c>
      <c r="F23" s="137">
        <f t="shared" si="0"/>
        <v>10770.075960000002</v>
      </c>
      <c r="G23" s="137">
        <v>18872.118589999998</v>
      </c>
      <c r="H23" s="137">
        <f t="shared" si="1"/>
        <v>6290.7061966666661</v>
      </c>
      <c r="I23" s="138">
        <f t="shared" si="2"/>
        <v>0.71206151158464126</v>
      </c>
      <c r="J23" s="139"/>
      <c r="K23" s="140">
        <f t="shared" si="3"/>
        <v>9.687110644307495E-4</v>
      </c>
      <c r="L23" s="141">
        <v>5</v>
      </c>
      <c r="M23" s="140"/>
      <c r="N23" s="141"/>
      <c r="O23" s="141"/>
      <c r="P23" s="141"/>
      <c r="Q23" s="141"/>
      <c r="R23" s="141"/>
      <c r="S23" s="141"/>
      <c r="T23" s="142"/>
      <c r="U23" s="141"/>
      <c r="V23" s="142"/>
      <c r="W23" s="141"/>
      <c r="X23" s="143"/>
      <c r="Y23" s="144"/>
      <c r="Z23" s="145"/>
      <c r="AA23" s="140"/>
      <c r="AB23" s="146"/>
    </row>
    <row r="24" spans="2:28" ht="21.75" x14ac:dyDescent="0.25">
      <c r="B24" s="135">
        <v>18</v>
      </c>
      <c r="C24" s="136" t="s">
        <v>368</v>
      </c>
      <c r="D24" s="137">
        <v>24689.54</v>
      </c>
      <c r="E24" s="137">
        <v>24683.820919999998</v>
      </c>
      <c r="F24" s="137">
        <f t="shared" si="0"/>
        <v>8631.0180899999978</v>
      </c>
      <c r="G24" s="137">
        <v>16052.802830000001</v>
      </c>
      <c r="H24" s="137">
        <f t="shared" si="1"/>
        <v>5350.9342766666668</v>
      </c>
      <c r="I24" s="138">
        <f t="shared" si="2"/>
        <v>0.61299273056604242</v>
      </c>
      <c r="J24" s="139"/>
      <c r="K24" s="140">
        <f t="shared" si="3"/>
        <v>2.3163979563818771E-2</v>
      </c>
      <c r="L24" s="141">
        <v>5</v>
      </c>
      <c r="M24" s="140"/>
      <c r="N24" s="141"/>
      <c r="O24" s="141"/>
      <c r="P24" s="141"/>
      <c r="Q24" s="141"/>
      <c r="R24" s="141"/>
      <c r="S24" s="141"/>
      <c r="T24" s="142"/>
      <c r="U24" s="141"/>
      <c r="V24" s="142"/>
      <c r="W24" s="141"/>
      <c r="X24" s="143"/>
      <c r="Y24" s="144"/>
      <c r="Z24" s="145"/>
      <c r="AA24" s="140"/>
      <c r="AB24" s="146"/>
    </row>
    <row r="25" spans="2:28" ht="21.75" x14ac:dyDescent="0.25">
      <c r="B25" s="135">
        <v>19</v>
      </c>
      <c r="C25" s="136" t="s">
        <v>369</v>
      </c>
      <c r="D25" s="137">
        <v>21828.27752</v>
      </c>
      <c r="E25" s="137">
        <v>21827.735369999999</v>
      </c>
      <c r="F25" s="137">
        <f t="shared" si="0"/>
        <v>6710.0372999999981</v>
      </c>
      <c r="G25" s="137">
        <v>15117.69807</v>
      </c>
      <c r="H25" s="137">
        <f t="shared" si="1"/>
        <v>5039.2326899999998</v>
      </c>
      <c r="I25" s="138">
        <f t="shared" si="2"/>
        <v>0.33155932912476765</v>
      </c>
      <c r="J25" s="139"/>
      <c r="K25" s="140">
        <f t="shared" si="3"/>
        <v>2.4837049075614459E-3</v>
      </c>
      <c r="L25" s="141">
        <v>5</v>
      </c>
      <c r="M25" s="140"/>
      <c r="N25" s="141"/>
      <c r="O25" s="141"/>
      <c r="P25" s="141"/>
      <c r="Q25" s="141"/>
      <c r="R25" s="141"/>
      <c r="S25" s="141"/>
      <c r="T25" s="142"/>
      <c r="U25" s="141"/>
      <c r="V25" s="142"/>
      <c r="W25" s="141"/>
      <c r="X25" s="143"/>
      <c r="Y25" s="144"/>
      <c r="Z25" s="145"/>
      <c r="AA25" s="140"/>
      <c r="AB25" s="146"/>
    </row>
    <row r="26" spans="2:28" ht="21.75" x14ac:dyDescent="0.25">
      <c r="B26" s="135">
        <v>20</v>
      </c>
      <c r="C26" s="136" t="s">
        <v>370</v>
      </c>
      <c r="D26" s="137">
        <v>24520.150900000001</v>
      </c>
      <c r="E26" s="137">
        <v>24519.499739999999</v>
      </c>
      <c r="F26" s="137">
        <f t="shared" si="0"/>
        <v>7394.8402900000001</v>
      </c>
      <c r="G26" s="137">
        <v>17124.659449999999</v>
      </c>
      <c r="H26" s="137">
        <f t="shared" si="1"/>
        <v>5708.2198166666667</v>
      </c>
      <c r="I26" s="138">
        <f t="shared" si="2"/>
        <v>0.29547223609167889</v>
      </c>
      <c r="J26" s="139"/>
      <c r="K26" s="140">
        <f t="shared" si="3"/>
        <v>2.6556117156815162E-3</v>
      </c>
      <c r="L26" s="141">
        <v>5</v>
      </c>
      <c r="M26" s="140"/>
      <c r="N26" s="141"/>
      <c r="O26" s="141"/>
      <c r="P26" s="141"/>
      <c r="Q26" s="141"/>
      <c r="R26" s="141"/>
      <c r="S26" s="141"/>
      <c r="T26" s="142"/>
      <c r="U26" s="141"/>
      <c r="V26" s="142"/>
      <c r="W26" s="141"/>
      <c r="X26" s="143"/>
      <c r="Y26" s="144"/>
      <c r="Z26" s="145"/>
      <c r="AA26" s="140"/>
      <c r="AB26" s="146"/>
    </row>
    <row r="27" spans="2:28" ht="32.25" x14ac:dyDescent="0.25">
      <c r="B27" s="135">
        <v>21</v>
      </c>
      <c r="C27" s="136" t="s">
        <v>371</v>
      </c>
      <c r="D27" s="137">
        <v>51023.143499999998</v>
      </c>
      <c r="E27" s="137">
        <v>51021.102780000001</v>
      </c>
      <c r="F27" s="137">
        <f t="shared" si="0"/>
        <v>18721.750240000001</v>
      </c>
      <c r="G27" s="137">
        <v>32299.35254</v>
      </c>
      <c r="H27" s="137">
        <f t="shared" si="1"/>
        <v>10766.450846666667</v>
      </c>
      <c r="I27" s="138">
        <f t="shared" si="2"/>
        <v>0.73889710793565044</v>
      </c>
      <c r="J27" s="139"/>
      <c r="K27" s="140">
        <f t="shared" si="3"/>
        <v>3.9995967712087577E-3</v>
      </c>
      <c r="L27" s="141">
        <v>5</v>
      </c>
      <c r="M27" s="140"/>
      <c r="N27" s="141"/>
      <c r="O27" s="141"/>
      <c r="P27" s="141"/>
      <c r="Q27" s="141"/>
      <c r="R27" s="141"/>
      <c r="S27" s="141"/>
      <c r="T27" s="142"/>
      <c r="U27" s="141"/>
      <c r="V27" s="142"/>
      <c r="W27" s="141"/>
      <c r="X27" s="143"/>
      <c r="Y27" s="144"/>
      <c r="Z27" s="145"/>
      <c r="AA27" s="140"/>
      <c r="AB27" s="146"/>
    </row>
    <row r="28" spans="2:28" ht="21.75" x14ac:dyDescent="0.25">
      <c r="B28" s="135">
        <v>22</v>
      </c>
      <c r="C28" s="136" t="s">
        <v>372</v>
      </c>
      <c r="D28" s="137">
        <v>59853.195699999997</v>
      </c>
      <c r="E28" s="137">
        <v>59824.337659999997</v>
      </c>
      <c r="F28" s="137">
        <f t="shared" si="0"/>
        <v>18268.729199999994</v>
      </c>
      <c r="G28" s="137">
        <v>41555.608460000003</v>
      </c>
      <c r="H28" s="137">
        <f t="shared" si="1"/>
        <v>13851.869486666668</v>
      </c>
      <c r="I28" s="138">
        <f t="shared" si="2"/>
        <v>0.31886379795773001</v>
      </c>
      <c r="J28" s="139"/>
      <c r="K28" s="140">
        <f t="shared" si="3"/>
        <v>4.8214702093162032E-2</v>
      </c>
      <c r="L28" s="141">
        <v>5</v>
      </c>
      <c r="M28" s="140"/>
      <c r="N28" s="141"/>
      <c r="O28" s="141"/>
      <c r="P28" s="141"/>
      <c r="Q28" s="141"/>
      <c r="R28" s="141"/>
      <c r="S28" s="141"/>
      <c r="T28" s="142"/>
      <c r="U28" s="141"/>
      <c r="V28" s="142"/>
      <c r="W28" s="141"/>
      <c r="X28" s="143"/>
      <c r="Y28" s="144"/>
      <c r="Z28" s="145"/>
      <c r="AA28" s="140"/>
      <c r="AB28" s="146"/>
    </row>
    <row r="29" spans="2:28" ht="21.75" x14ac:dyDescent="0.25">
      <c r="B29" s="135">
        <v>23</v>
      </c>
      <c r="C29" s="136" t="s">
        <v>373</v>
      </c>
      <c r="D29" s="137">
        <v>44940.077940000003</v>
      </c>
      <c r="E29" s="137">
        <v>44826.954039999997</v>
      </c>
      <c r="F29" s="137">
        <f t="shared" si="0"/>
        <v>15341.688939999996</v>
      </c>
      <c r="G29" s="137">
        <v>29485.265100000001</v>
      </c>
      <c r="H29" s="137">
        <f t="shared" si="1"/>
        <v>9828.4217000000008</v>
      </c>
      <c r="I29" s="138">
        <f t="shared" si="2"/>
        <v>0.56095143333135522</v>
      </c>
      <c r="J29" s="139"/>
      <c r="K29" s="140">
        <f t="shared" si="3"/>
        <v>0.25172163731232899</v>
      </c>
      <c r="L29" s="141">
        <v>5</v>
      </c>
      <c r="M29" s="140"/>
      <c r="N29" s="141"/>
      <c r="O29" s="141"/>
      <c r="P29" s="141"/>
      <c r="Q29" s="141"/>
      <c r="R29" s="141"/>
      <c r="S29" s="141"/>
      <c r="T29" s="142"/>
      <c r="U29" s="141"/>
      <c r="V29" s="142"/>
      <c r="W29" s="141"/>
      <c r="X29" s="143"/>
      <c r="Y29" s="144"/>
      <c r="Z29" s="145"/>
      <c r="AA29" s="140"/>
      <c r="AB29" s="146"/>
    </row>
    <row r="30" spans="2:28" ht="21.75" x14ac:dyDescent="0.25">
      <c r="B30" s="135">
        <v>24</v>
      </c>
      <c r="C30" s="136" t="s">
        <v>374</v>
      </c>
      <c r="D30" s="137">
        <v>39890.063840000003</v>
      </c>
      <c r="E30" s="137">
        <v>39889.975160000002</v>
      </c>
      <c r="F30" s="137">
        <f t="shared" si="0"/>
        <v>12826.975160000002</v>
      </c>
      <c r="G30" s="137">
        <v>27063</v>
      </c>
      <c r="H30" s="137">
        <f t="shared" si="1"/>
        <v>9021</v>
      </c>
      <c r="I30" s="138">
        <f t="shared" si="2"/>
        <v>0.4219016916084693</v>
      </c>
      <c r="J30" s="139"/>
      <c r="K30" s="140">
        <f t="shared" si="3"/>
        <v>2.2231100045644325E-4</v>
      </c>
      <c r="L30" s="141">
        <v>5</v>
      </c>
      <c r="M30" s="140"/>
      <c r="N30" s="141"/>
      <c r="O30" s="141"/>
      <c r="P30" s="141"/>
      <c r="Q30" s="141"/>
      <c r="R30" s="141"/>
      <c r="S30" s="141"/>
      <c r="T30" s="142"/>
      <c r="U30" s="141"/>
      <c r="V30" s="142"/>
      <c r="W30" s="141"/>
      <c r="X30" s="143"/>
      <c r="Y30" s="144"/>
      <c r="Z30" s="145"/>
      <c r="AA30" s="140"/>
      <c r="AB30" s="146"/>
    </row>
    <row r="31" spans="2:28" ht="21.75" x14ac:dyDescent="0.25">
      <c r="B31" s="135">
        <v>25</v>
      </c>
      <c r="C31" s="136" t="s">
        <v>375</v>
      </c>
      <c r="D31" s="137">
        <v>26939.6705</v>
      </c>
      <c r="E31" s="137">
        <v>26939.359390000001</v>
      </c>
      <c r="F31" s="137">
        <f t="shared" si="0"/>
        <v>8717.7983700000004</v>
      </c>
      <c r="G31" s="137">
        <v>18221.561020000001</v>
      </c>
      <c r="H31" s="137">
        <f t="shared" si="1"/>
        <v>6073.853673333334</v>
      </c>
      <c r="I31" s="138">
        <f t="shared" si="2"/>
        <v>0.43529937315985229</v>
      </c>
      <c r="J31" s="139"/>
      <c r="K31" s="140">
        <f t="shared" si="3"/>
        <v>1.1548396629308399E-3</v>
      </c>
      <c r="L31" s="141">
        <v>5</v>
      </c>
      <c r="M31" s="140"/>
      <c r="N31" s="141"/>
      <c r="O31" s="141"/>
      <c r="P31" s="141"/>
      <c r="Q31" s="141"/>
      <c r="R31" s="141"/>
      <c r="S31" s="141"/>
      <c r="T31" s="142"/>
      <c r="U31" s="141"/>
      <c r="V31" s="142"/>
      <c r="W31" s="141"/>
      <c r="X31" s="143"/>
      <c r="Y31" s="144"/>
      <c r="Z31" s="145"/>
      <c r="AA31" s="140"/>
      <c r="AB31" s="146"/>
    </row>
    <row r="32" spans="2:28" ht="21.75" x14ac:dyDescent="0.25">
      <c r="B32" s="135">
        <v>26</v>
      </c>
      <c r="C32" s="136" t="s">
        <v>376</v>
      </c>
      <c r="D32" s="137">
        <v>62581.5236</v>
      </c>
      <c r="E32" s="137">
        <v>62578</v>
      </c>
      <c r="F32" s="137">
        <f t="shared" si="0"/>
        <v>22888.393680000001</v>
      </c>
      <c r="G32" s="137">
        <v>39689.606319999999</v>
      </c>
      <c r="H32" s="137">
        <f t="shared" si="1"/>
        <v>13229.868773333334</v>
      </c>
      <c r="I32" s="138">
        <f t="shared" si="2"/>
        <v>0.7300544753803444</v>
      </c>
      <c r="J32" s="139"/>
      <c r="K32" s="140">
        <f t="shared" si="3"/>
        <v>5.6304158117370662E-3</v>
      </c>
      <c r="L32" s="141">
        <v>5</v>
      </c>
      <c r="M32" s="140"/>
      <c r="N32" s="141"/>
      <c r="O32" s="141"/>
      <c r="P32" s="141"/>
      <c r="Q32" s="141"/>
      <c r="R32" s="141"/>
      <c r="S32" s="141"/>
      <c r="T32" s="142"/>
      <c r="U32" s="141"/>
      <c r="V32" s="142"/>
      <c r="W32" s="141"/>
      <c r="X32" s="143"/>
      <c r="Y32" s="144"/>
      <c r="Z32" s="145"/>
      <c r="AA32" s="140"/>
      <c r="AB32" s="146"/>
    </row>
    <row r="33" spans="2:28" ht="21.75" x14ac:dyDescent="0.25">
      <c r="B33" s="135">
        <v>27</v>
      </c>
      <c r="C33" s="136" t="s">
        <v>377</v>
      </c>
      <c r="D33" s="137">
        <v>171472.16151000001</v>
      </c>
      <c r="E33" s="137">
        <v>170944.06318999999</v>
      </c>
      <c r="F33" s="137">
        <f t="shared" si="0"/>
        <v>77348.031169999987</v>
      </c>
      <c r="G33" s="137">
        <v>93596.032019999999</v>
      </c>
      <c r="H33" s="137">
        <f t="shared" si="1"/>
        <v>31198.677339999998</v>
      </c>
      <c r="I33" s="138">
        <f t="shared" si="2"/>
        <v>1.4792086641067841</v>
      </c>
      <c r="J33" s="139"/>
      <c r="K33" s="140">
        <f t="shared" si="3"/>
        <v>0.30797904181619629</v>
      </c>
      <c r="L33" s="141">
        <v>5</v>
      </c>
      <c r="M33" s="140"/>
      <c r="N33" s="141"/>
      <c r="O33" s="141"/>
      <c r="P33" s="141"/>
      <c r="Q33" s="141"/>
      <c r="R33" s="147"/>
      <c r="S33" s="147"/>
      <c r="T33" s="142"/>
      <c r="U33" s="141"/>
      <c r="V33" s="142"/>
      <c r="W33" s="141"/>
      <c r="X33" s="143"/>
      <c r="Y33" s="144"/>
      <c r="Z33" s="145"/>
      <c r="AA33" s="140"/>
      <c r="AB33" s="146"/>
    </row>
    <row r="34" spans="2:28" ht="21.75" x14ac:dyDescent="0.25">
      <c r="B34" s="135">
        <v>28</v>
      </c>
      <c r="C34" s="152" t="s">
        <v>378</v>
      </c>
      <c r="D34" s="137">
        <v>63336.440999999999</v>
      </c>
      <c r="E34" s="137">
        <v>63332.712529999997</v>
      </c>
      <c r="F34" s="137">
        <f t="shared" si="0"/>
        <v>16791.212529999997</v>
      </c>
      <c r="G34" s="137">
        <v>46541.5</v>
      </c>
      <c r="H34" s="137">
        <f t="shared" si="1"/>
        <v>15513.833333333334</v>
      </c>
      <c r="I34" s="138">
        <f t="shared" si="2"/>
        <v>8.233807655533211E-2</v>
      </c>
      <c r="J34" s="139">
        <v>10</v>
      </c>
      <c r="K34" s="140">
        <f t="shared" si="3"/>
        <v>5.8867690402877315E-3</v>
      </c>
      <c r="L34" s="141">
        <v>5</v>
      </c>
      <c r="M34" s="140"/>
      <c r="N34" s="141"/>
      <c r="O34" s="141"/>
      <c r="P34" s="141"/>
      <c r="Q34" s="141"/>
      <c r="R34" s="141"/>
      <c r="S34" s="141"/>
      <c r="T34" s="142"/>
      <c r="U34" s="141"/>
      <c r="V34" s="142"/>
      <c r="W34" s="141"/>
      <c r="X34" s="143"/>
      <c r="Y34" s="144"/>
      <c r="Z34" s="145"/>
      <c r="AA34" s="140"/>
      <c r="AB34" s="146"/>
    </row>
    <row r="35" spans="2:28" ht="21.75" x14ac:dyDescent="0.25">
      <c r="B35" s="135">
        <v>29</v>
      </c>
      <c r="C35" s="136" t="s">
        <v>379</v>
      </c>
      <c r="D35" s="137">
        <v>32628.713489999998</v>
      </c>
      <c r="E35" s="137">
        <v>32606.729149999999</v>
      </c>
      <c r="F35" s="137">
        <f t="shared" si="0"/>
        <v>8946.2470599999979</v>
      </c>
      <c r="G35" s="137">
        <v>23660.482090000001</v>
      </c>
      <c r="H35" s="137">
        <f t="shared" si="1"/>
        <v>7886.8273633333338</v>
      </c>
      <c r="I35" s="138">
        <f t="shared" si="2"/>
        <v>0.13432774014960877</v>
      </c>
      <c r="J35" s="139">
        <v>10</v>
      </c>
      <c r="K35" s="140">
        <f t="shared" si="3"/>
        <v>6.7377281077085627E-2</v>
      </c>
      <c r="L35" s="141">
        <v>5</v>
      </c>
      <c r="M35" s="140"/>
      <c r="N35" s="141"/>
      <c r="O35" s="151"/>
      <c r="P35" s="141"/>
      <c r="Q35" s="141"/>
      <c r="R35" s="141"/>
      <c r="S35" s="141"/>
      <c r="T35" s="142"/>
      <c r="U35" s="141"/>
      <c r="V35" s="142"/>
      <c r="W35" s="141"/>
      <c r="X35" s="143"/>
      <c r="Y35" s="144"/>
      <c r="Z35" s="145"/>
      <c r="AA35" s="140"/>
      <c r="AB35" s="146"/>
    </row>
    <row r="36" spans="2:28" ht="21.75" x14ac:dyDescent="0.25">
      <c r="B36" s="135">
        <v>30</v>
      </c>
      <c r="C36" s="136" t="s">
        <v>380</v>
      </c>
      <c r="D36" s="137">
        <v>30064.525529999999</v>
      </c>
      <c r="E36" s="137">
        <v>30039.928049999999</v>
      </c>
      <c r="F36" s="137">
        <f t="shared" si="0"/>
        <v>9776.8441499999972</v>
      </c>
      <c r="G36" s="137">
        <v>20263.083900000001</v>
      </c>
      <c r="H36" s="137">
        <f t="shared" si="1"/>
        <v>6754.3613000000005</v>
      </c>
      <c r="I36" s="138">
        <f t="shared" si="2"/>
        <v>0.4474861079758935</v>
      </c>
      <c r="J36" s="139"/>
      <c r="K36" s="140">
        <f t="shared" si="3"/>
        <v>8.1815626777327566E-2</v>
      </c>
      <c r="L36" s="141">
        <v>5</v>
      </c>
      <c r="M36" s="140"/>
      <c r="N36" s="141"/>
      <c r="O36" s="141"/>
      <c r="P36" s="141"/>
      <c r="Q36" s="141"/>
      <c r="R36" s="141"/>
      <c r="S36" s="141"/>
      <c r="T36" s="142"/>
      <c r="U36" s="141"/>
      <c r="V36" s="142"/>
      <c r="W36" s="141"/>
      <c r="X36" s="143"/>
      <c r="Y36" s="144"/>
      <c r="Z36" s="145"/>
      <c r="AA36" s="140"/>
      <c r="AB36" s="146"/>
    </row>
    <row r="37" spans="2:28" ht="21.75" x14ac:dyDescent="0.25">
      <c r="B37" s="135">
        <v>31</v>
      </c>
      <c r="C37" s="153" t="s">
        <v>381</v>
      </c>
      <c r="D37" s="137">
        <v>24881.853490000001</v>
      </c>
      <c r="E37" s="137">
        <v>24873.697919999999</v>
      </c>
      <c r="F37" s="137">
        <f t="shared" si="0"/>
        <v>8044.013289999999</v>
      </c>
      <c r="G37" s="137">
        <v>16829.68463</v>
      </c>
      <c r="H37" s="137">
        <f t="shared" si="1"/>
        <v>5609.8948766666663</v>
      </c>
      <c r="I37" s="138">
        <f t="shared" si="2"/>
        <v>0.43389733084974619</v>
      </c>
      <c r="J37" s="139"/>
      <c r="K37" s="140">
        <f t="shared" si="3"/>
        <v>3.2777180378786852E-2</v>
      </c>
      <c r="L37" s="141">
        <v>5</v>
      </c>
      <c r="M37" s="140"/>
      <c r="N37" s="141"/>
      <c r="O37" s="141"/>
      <c r="P37" s="141"/>
      <c r="Q37" s="141"/>
      <c r="R37" s="141"/>
      <c r="S37" s="141"/>
      <c r="T37" s="142"/>
      <c r="U37" s="141"/>
      <c r="V37" s="142"/>
      <c r="W37" s="141"/>
      <c r="X37" s="143"/>
      <c r="Y37" s="144"/>
      <c r="Z37" s="145"/>
      <c r="AA37" s="140"/>
      <c r="AB37" s="146"/>
    </row>
    <row r="38" spans="2:28" ht="21.75" x14ac:dyDescent="0.25">
      <c r="B38" s="135">
        <v>32</v>
      </c>
      <c r="C38" s="136" t="s">
        <v>382</v>
      </c>
      <c r="D38" s="137">
        <v>36598.29133</v>
      </c>
      <c r="E38" s="137">
        <v>36507.360229999998</v>
      </c>
      <c r="F38" s="137">
        <f t="shared" si="0"/>
        <v>11580.584749999998</v>
      </c>
      <c r="G38" s="137">
        <v>24926.77548</v>
      </c>
      <c r="H38" s="137">
        <f t="shared" si="1"/>
        <v>8308.9251600000007</v>
      </c>
      <c r="I38" s="138">
        <f t="shared" si="2"/>
        <v>0.39375244414886479</v>
      </c>
      <c r="J38" s="139"/>
      <c r="K38" s="140">
        <f t="shared" si="3"/>
        <v>0.24845722763419076</v>
      </c>
      <c r="L38" s="141">
        <v>5</v>
      </c>
      <c r="M38" s="140"/>
      <c r="N38" s="141"/>
      <c r="O38" s="141"/>
      <c r="P38" s="141"/>
      <c r="Q38" s="141"/>
      <c r="R38" s="141"/>
      <c r="S38" s="141"/>
      <c r="T38" s="142"/>
      <c r="U38" s="141"/>
      <c r="V38" s="142"/>
      <c r="W38" s="141"/>
      <c r="X38" s="143"/>
      <c r="Y38" s="144"/>
      <c r="Z38" s="145"/>
      <c r="AA38" s="140"/>
      <c r="AB38" s="146"/>
    </row>
    <row r="39" spans="2:28" ht="21.75" x14ac:dyDescent="0.25">
      <c r="B39" s="135">
        <v>33</v>
      </c>
      <c r="C39" s="136" t="s">
        <v>383</v>
      </c>
      <c r="D39" s="137">
        <v>40073.153039999997</v>
      </c>
      <c r="E39" s="137">
        <v>40063.934209999999</v>
      </c>
      <c r="F39" s="137">
        <f t="shared" ref="F39:F62" si="4">SUM(E39-G39)</f>
        <v>11764.782370000001</v>
      </c>
      <c r="G39" s="137">
        <v>28299.151839999999</v>
      </c>
      <c r="H39" s="137">
        <f t="shared" ref="H39:H62" si="5">SUM(G39)/3</f>
        <v>9433.0506133333329</v>
      </c>
      <c r="I39" s="138">
        <f t="shared" ref="I39:I62" si="6">SUM((F39-H39))/H39</f>
        <v>0.24718745316290738</v>
      </c>
      <c r="J39" s="139">
        <v>10</v>
      </c>
      <c r="K39" s="140">
        <f t="shared" ref="K39:K62" si="7">100-(E39/D39%)</f>
        <v>2.3005002852656276E-2</v>
      </c>
      <c r="L39" s="141">
        <v>5</v>
      </c>
      <c r="M39" s="140"/>
      <c r="N39" s="141"/>
      <c r="O39" s="141"/>
      <c r="P39" s="141"/>
      <c r="Q39" s="141"/>
      <c r="R39" s="141"/>
      <c r="S39" s="141"/>
      <c r="T39" s="142"/>
      <c r="U39" s="141"/>
      <c r="V39" s="142"/>
      <c r="W39" s="141"/>
      <c r="X39" s="143"/>
      <c r="Y39" s="144"/>
      <c r="Z39" s="145"/>
      <c r="AA39" s="140"/>
      <c r="AB39" s="146"/>
    </row>
    <row r="40" spans="2:28" ht="32.25" x14ac:dyDescent="0.25">
      <c r="B40" s="135">
        <v>34</v>
      </c>
      <c r="C40" s="136" t="s">
        <v>384</v>
      </c>
      <c r="D40" s="137">
        <v>27413.56</v>
      </c>
      <c r="E40" s="137">
        <v>27020.509470000001</v>
      </c>
      <c r="F40" s="137">
        <f t="shared" si="4"/>
        <v>9129.8433199999999</v>
      </c>
      <c r="G40" s="137">
        <v>17890.666150000001</v>
      </c>
      <c r="H40" s="137">
        <f t="shared" si="5"/>
        <v>5963.5553833333333</v>
      </c>
      <c r="I40" s="138">
        <f t="shared" si="6"/>
        <v>0.53093963804137057</v>
      </c>
      <c r="J40" s="139"/>
      <c r="K40" s="140">
        <f t="shared" si="7"/>
        <v>1.4337814205816386</v>
      </c>
      <c r="L40" s="141">
        <v>5</v>
      </c>
      <c r="M40" s="148"/>
      <c r="N40" s="149"/>
      <c r="O40" s="141"/>
      <c r="P40" s="141"/>
      <c r="Q40" s="141"/>
      <c r="R40" s="141"/>
      <c r="S40" s="141"/>
      <c r="T40" s="142"/>
      <c r="U40" s="141"/>
      <c r="V40" s="142"/>
      <c r="W40" s="141"/>
      <c r="X40" s="143"/>
      <c r="Y40" s="144"/>
      <c r="Z40" s="145"/>
      <c r="AA40" s="140"/>
      <c r="AB40" s="146"/>
    </row>
    <row r="41" spans="2:28" ht="21.75" x14ac:dyDescent="0.25">
      <c r="B41" s="135">
        <v>35</v>
      </c>
      <c r="C41" s="136" t="s">
        <v>385</v>
      </c>
      <c r="D41" s="137">
        <v>60476.587240000001</v>
      </c>
      <c r="E41" s="137">
        <v>60447.988449999997</v>
      </c>
      <c r="F41" s="137">
        <f t="shared" si="4"/>
        <v>19712.423729999995</v>
      </c>
      <c r="G41" s="137">
        <v>40735.564720000002</v>
      </c>
      <c r="H41" s="137">
        <f t="shared" si="5"/>
        <v>13578.521573333333</v>
      </c>
      <c r="I41" s="138">
        <f t="shared" si="6"/>
        <v>0.45173564172943137</v>
      </c>
      <c r="J41" s="139"/>
      <c r="K41" s="140">
        <f t="shared" si="7"/>
        <v>4.7289027547989804E-2</v>
      </c>
      <c r="L41" s="141">
        <v>5</v>
      </c>
      <c r="M41" s="140"/>
      <c r="N41" s="141"/>
      <c r="O41" s="141"/>
      <c r="P41" s="141"/>
      <c r="Q41" s="141"/>
      <c r="R41" s="141"/>
      <c r="S41" s="141"/>
      <c r="T41" s="142"/>
      <c r="U41" s="141"/>
      <c r="V41" s="142"/>
      <c r="W41" s="141"/>
      <c r="X41" s="143"/>
      <c r="Y41" s="144"/>
      <c r="Z41" s="145"/>
      <c r="AA41" s="140"/>
      <c r="AB41" s="146"/>
    </row>
    <row r="42" spans="2:28" ht="32.25" x14ac:dyDescent="0.25">
      <c r="B42" s="135">
        <v>36</v>
      </c>
      <c r="C42" s="136" t="s">
        <v>386</v>
      </c>
      <c r="D42" s="137">
        <v>18943.759760000001</v>
      </c>
      <c r="E42" s="137">
        <v>18941.840629999999</v>
      </c>
      <c r="F42" s="137">
        <f t="shared" si="4"/>
        <v>6203.844939999999</v>
      </c>
      <c r="G42" s="137">
        <v>12737.99569</v>
      </c>
      <c r="H42" s="137">
        <f t="shared" si="5"/>
        <v>4245.9985633333335</v>
      </c>
      <c r="I42" s="138">
        <f t="shared" si="6"/>
        <v>0.46110387167198014</v>
      </c>
      <c r="J42" s="139"/>
      <c r="K42" s="140">
        <f t="shared" si="7"/>
        <v>1.013067112502597E-2</v>
      </c>
      <c r="L42" s="141">
        <v>5</v>
      </c>
      <c r="M42" s="140"/>
      <c r="N42" s="141"/>
      <c r="O42" s="141"/>
      <c r="P42" s="141"/>
      <c r="Q42" s="141"/>
      <c r="R42" s="141"/>
      <c r="S42" s="141"/>
      <c r="T42" s="142"/>
      <c r="U42" s="141"/>
      <c r="V42" s="142"/>
      <c r="W42" s="141"/>
      <c r="X42" s="143"/>
      <c r="Y42" s="144"/>
      <c r="Z42" s="145"/>
      <c r="AA42" s="140"/>
      <c r="AB42" s="146"/>
    </row>
    <row r="43" spans="2:28" ht="21.75" x14ac:dyDescent="0.25">
      <c r="B43" s="135">
        <v>37</v>
      </c>
      <c r="C43" s="136" t="s">
        <v>387</v>
      </c>
      <c r="D43" s="137">
        <v>57281.241040000001</v>
      </c>
      <c r="E43" s="137">
        <v>57264.17424</v>
      </c>
      <c r="F43" s="137">
        <f t="shared" si="4"/>
        <v>19923.353009999999</v>
      </c>
      <c r="G43" s="137">
        <v>37340.821230000001</v>
      </c>
      <c r="H43" s="137">
        <f t="shared" si="5"/>
        <v>12446.940410000001</v>
      </c>
      <c r="I43" s="138">
        <f t="shared" si="6"/>
        <v>0.60066268124762379</v>
      </c>
      <c r="J43" s="139"/>
      <c r="K43" s="140">
        <f t="shared" si="7"/>
        <v>2.9794745522494281E-2</v>
      </c>
      <c r="L43" s="141">
        <v>5</v>
      </c>
      <c r="M43" s="140"/>
      <c r="N43" s="141"/>
      <c r="O43" s="141"/>
      <c r="P43" s="141"/>
      <c r="Q43" s="141"/>
      <c r="R43" s="141"/>
      <c r="S43" s="141"/>
      <c r="T43" s="142"/>
      <c r="U43" s="141"/>
      <c r="V43" s="142"/>
      <c r="W43" s="141"/>
      <c r="X43" s="143"/>
      <c r="Y43" s="144"/>
      <c r="Z43" s="145"/>
      <c r="AA43" s="140"/>
      <c r="AB43" s="146"/>
    </row>
    <row r="44" spans="2:28" ht="21.75" x14ac:dyDescent="0.25">
      <c r="B44" s="135">
        <v>38</v>
      </c>
      <c r="C44" s="136" t="s">
        <v>388</v>
      </c>
      <c r="D44" s="137">
        <v>62980.043720000001</v>
      </c>
      <c r="E44" s="137">
        <v>62836.531690000003</v>
      </c>
      <c r="F44" s="137">
        <f t="shared" si="4"/>
        <v>21166.799210000005</v>
      </c>
      <c r="G44" s="137">
        <v>41669.732479999999</v>
      </c>
      <c r="H44" s="137">
        <f t="shared" si="5"/>
        <v>13889.910826666666</v>
      </c>
      <c r="I44" s="138">
        <f t="shared" si="6"/>
        <v>0.52389741547964019</v>
      </c>
      <c r="J44" s="139"/>
      <c r="K44" s="140">
        <f t="shared" si="7"/>
        <v>0.22786905426428916</v>
      </c>
      <c r="L44" s="141">
        <v>5</v>
      </c>
      <c r="M44" s="140"/>
      <c r="N44" s="141"/>
      <c r="O44" s="141"/>
      <c r="P44" s="141"/>
      <c r="Q44" s="141"/>
      <c r="R44" s="141"/>
      <c r="S44" s="141"/>
      <c r="T44" s="142"/>
      <c r="U44" s="141"/>
      <c r="V44" s="142"/>
      <c r="W44" s="141"/>
      <c r="X44" s="143"/>
      <c r="Y44" s="144"/>
      <c r="Z44" s="145"/>
      <c r="AA44" s="140"/>
      <c r="AB44" s="146"/>
    </row>
    <row r="45" spans="2:28" ht="21.75" x14ac:dyDescent="0.25">
      <c r="B45" s="135">
        <v>39</v>
      </c>
      <c r="C45" s="152" t="s">
        <v>389</v>
      </c>
      <c r="D45" s="137">
        <v>23025.071260000001</v>
      </c>
      <c r="E45" s="137">
        <v>23021.626</v>
      </c>
      <c r="F45" s="137">
        <f t="shared" si="4"/>
        <v>6312.5600100000011</v>
      </c>
      <c r="G45" s="137">
        <v>16709.065989999999</v>
      </c>
      <c r="H45" s="137">
        <f t="shared" si="5"/>
        <v>5569.6886633333334</v>
      </c>
      <c r="I45" s="138">
        <f t="shared" si="6"/>
        <v>0.13337753536515914</v>
      </c>
      <c r="J45" s="139">
        <v>10</v>
      </c>
      <c r="K45" s="140">
        <f t="shared" si="7"/>
        <v>1.4963080726644762E-2</v>
      </c>
      <c r="L45" s="141">
        <v>5</v>
      </c>
      <c r="M45" s="140"/>
      <c r="N45" s="141"/>
      <c r="O45" s="141"/>
      <c r="P45" s="141"/>
      <c r="Q45" s="141"/>
      <c r="R45" s="141"/>
      <c r="S45" s="141"/>
      <c r="T45" s="142"/>
      <c r="U45" s="141"/>
      <c r="V45" s="142"/>
      <c r="W45" s="141"/>
      <c r="X45" s="143"/>
      <c r="Y45" s="144"/>
      <c r="Z45" s="145"/>
      <c r="AA45" s="140"/>
      <c r="AB45" s="146"/>
    </row>
    <row r="46" spans="2:28" ht="21.75" x14ac:dyDescent="0.25">
      <c r="B46" s="135">
        <v>40</v>
      </c>
      <c r="C46" s="152" t="s">
        <v>390</v>
      </c>
      <c r="D46" s="137">
        <v>60329.168259999999</v>
      </c>
      <c r="E46" s="137">
        <v>60328.448490000002</v>
      </c>
      <c r="F46" s="137">
        <f t="shared" si="4"/>
        <v>19707.642810000005</v>
      </c>
      <c r="G46" s="137">
        <v>40620.805679999998</v>
      </c>
      <c r="H46" s="137">
        <f t="shared" si="5"/>
        <v>13540.268559999999</v>
      </c>
      <c r="I46" s="138">
        <f t="shared" si="6"/>
        <v>0.45548389403585116</v>
      </c>
      <c r="J46" s="139"/>
      <c r="K46" s="140">
        <f t="shared" si="7"/>
        <v>1.1930713131818038E-3</v>
      </c>
      <c r="L46" s="141">
        <v>5</v>
      </c>
      <c r="M46" s="140"/>
      <c r="N46" s="141"/>
      <c r="O46" s="141"/>
      <c r="P46" s="141"/>
      <c r="Q46" s="141"/>
      <c r="R46" s="141"/>
      <c r="S46" s="141"/>
      <c r="T46" s="142"/>
      <c r="U46" s="141"/>
      <c r="V46" s="142"/>
      <c r="W46" s="141"/>
      <c r="X46" s="143"/>
      <c r="Y46" s="144"/>
      <c r="Z46" s="145"/>
      <c r="AA46" s="140"/>
      <c r="AB46" s="146"/>
    </row>
    <row r="47" spans="2:28" ht="21.75" x14ac:dyDescent="0.25">
      <c r="B47" s="135">
        <v>41</v>
      </c>
      <c r="C47" s="154" t="s">
        <v>391</v>
      </c>
      <c r="D47" s="137">
        <v>166354.01809999999</v>
      </c>
      <c r="E47" s="137">
        <v>166230.45845999999</v>
      </c>
      <c r="F47" s="137">
        <f t="shared" si="4"/>
        <v>53252.677459999992</v>
      </c>
      <c r="G47" s="137">
        <v>112977.781</v>
      </c>
      <c r="H47" s="137">
        <f t="shared" si="5"/>
        <v>37659.260333333332</v>
      </c>
      <c r="I47" s="138">
        <f t="shared" si="6"/>
        <v>0.4140659425767973</v>
      </c>
      <c r="J47" s="139"/>
      <c r="K47" s="140">
        <f t="shared" si="7"/>
        <v>7.4275116051424561E-2</v>
      </c>
      <c r="L47" s="141">
        <v>5</v>
      </c>
      <c r="M47" s="140"/>
      <c r="N47" s="141"/>
      <c r="O47" s="141"/>
      <c r="P47" s="141"/>
      <c r="Q47" s="141"/>
      <c r="R47" s="147"/>
      <c r="S47" s="147"/>
      <c r="T47" s="142"/>
      <c r="U47" s="141"/>
      <c r="V47" s="142"/>
      <c r="W47" s="141"/>
      <c r="X47" s="143"/>
      <c r="Y47" s="144"/>
      <c r="Z47" s="145"/>
      <c r="AA47" s="140"/>
      <c r="AB47" s="146"/>
    </row>
    <row r="48" spans="2:28" ht="21.75" x14ac:dyDescent="0.25">
      <c r="B48" s="135">
        <v>42</v>
      </c>
      <c r="C48" s="136" t="s">
        <v>392</v>
      </c>
      <c r="D48" s="137">
        <v>94523.580189999993</v>
      </c>
      <c r="E48" s="137">
        <v>94516.763449999999</v>
      </c>
      <c r="F48" s="137">
        <f t="shared" si="4"/>
        <v>32534.508020000001</v>
      </c>
      <c r="G48" s="137">
        <v>61982.255429999997</v>
      </c>
      <c r="H48" s="137">
        <f t="shared" si="5"/>
        <v>20660.751809999998</v>
      </c>
      <c r="I48" s="138">
        <f t="shared" si="6"/>
        <v>0.57470107182900254</v>
      </c>
      <c r="J48" s="139"/>
      <c r="K48" s="140">
        <f t="shared" si="7"/>
        <v>7.2116819806211652E-3</v>
      </c>
      <c r="L48" s="141">
        <v>5</v>
      </c>
      <c r="M48" s="140"/>
      <c r="N48" s="141"/>
      <c r="O48" s="141"/>
      <c r="P48" s="141"/>
      <c r="Q48" s="141"/>
      <c r="R48" s="141"/>
      <c r="S48" s="141"/>
      <c r="T48" s="142"/>
      <c r="U48" s="141"/>
      <c r="V48" s="142"/>
      <c r="W48" s="141"/>
      <c r="X48" s="143"/>
      <c r="Y48" s="144"/>
      <c r="Z48" s="145"/>
      <c r="AA48" s="140"/>
      <c r="AB48" s="146"/>
    </row>
    <row r="49" spans="2:28" ht="21.75" x14ac:dyDescent="0.25">
      <c r="B49" s="135">
        <v>43</v>
      </c>
      <c r="C49" s="136" t="s">
        <v>393</v>
      </c>
      <c r="D49" s="137">
        <v>91161.025999999998</v>
      </c>
      <c r="E49" s="137">
        <v>91158.295679999996</v>
      </c>
      <c r="F49" s="137">
        <f t="shared" si="4"/>
        <v>32367.872609999999</v>
      </c>
      <c r="G49" s="137">
        <v>58790.423069999997</v>
      </c>
      <c r="H49" s="137">
        <f t="shared" si="5"/>
        <v>19596.807689999998</v>
      </c>
      <c r="I49" s="138">
        <f t="shared" si="6"/>
        <v>0.65169108775389539</v>
      </c>
      <c r="J49" s="139"/>
      <c r="K49" s="140">
        <f t="shared" si="7"/>
        <v>2.9950518547252614E-3</v>
      </c>
      <c r="L49" s="141">
        <v>5</v>
      </c>
      <c r="M49" s="140"/>
      <c r="N49" s="141"/>
      <c r="O49" s="141"/>
      <c r="P49" s="141"/>
      <c r="Q49" s="141"/>
      <c r="R49" s="141"/>
      <c r="S49" s="141"/>
      <c r="T49" s="142"/>
      <c r="U49" s="141"/>
      <c r="V49" s="142"/>
      <c r="W49" s="141"/>
      <c r="X49" s="143"/>
      <c r="Y49" s="144"/>
      <c r="Z49" s="145"/>
      <c r="AA49" s="140"/>
      <c r="AB49" s="146"/>
    </row>
    <row r="50" spans="2:28" ht="21.75" x14ac:dyDescent="0.25">
      <c r="B50" s="135">
        <v>44</v>
      </c>
      <c r="C50" s="136" t="s">
        <v>394</v>
      </c>
      <c r="D50" s="137">
        <v>23517.783490000002</v>
      </c>
      <c r="E50" s="137">
        <v>23517.32343</v>
      </c>
      <c r="F50" s="137">
        <f t="shared" si="4"/>
        <v>7922.3917500000007</v>
      </c>
      <c r="G50" s="137">
        <v>15594.93168</v>
      </c>
      <c r="H50" s="137">
        <f t="shared" si="5"/>
        <v>5198.3105599999999</v>
      </c>
      <c r="I50" s="138">
        <f t="shared" si="6"/>
        <v>0.52403202128039095</v>
      </c>
      <c r="J50" s="139"/>
      <c r="K50" s="140">
        <f t="shared" si="7"/>
        <v>1.9562217680828553E-3</v>
      </c>
      <c r="L50" s="141">
        <v>5</v>
      </c>
      <c r="M50" s="140"/>
      <c r="N50" s="141"/>
      <c r="O50" s="141"/>
      <c r="P50" s="141"/>
      <c r="Q50" s="141"/>
      <c r="R50" s="141"/>
      <c r="S50" s="141"/>
      <c r="T50" s="142"/>
      <c r="U50" s="141"/>
      <c r="V50" s="142"/>
      <c r="W50" s="141"/>
      <c r="X50" s="143"/>
      <c r="Y50" s="144"/>
      <c r="Z50" s="145"/>
      <c r="AA50" s="140"/>
      <c r="AB50" s="146"/>
    </row>
    <row r="51" spans="2:28" ht="21.75" x14ac:dyDescent="0.25">
      <c r="B51" s="135">
        <v>45</v>
      </c>
      <c r="C51" s="136" t="s">
        <v>395</v>
      </c>
      <c r="D51" s="137">
        <v>35070.212070000001</v>
      </c>
      <c r="E51" s="137">
        <v>35044.66272</v>
      </c>
      <c r="F51" s="137">
        <f t="shared" si="4"/>
        <v>11567.100279999999</v>
      </c>
      <c r="G51" s="137">
        <v>23477.562440000002</v>
      </c>
      <c r="H51" s="137">
        <f t="shared" si="5"/>
        <v>7825.8541466666675</v>
      </c>
      <c r="I51" s="138">
        <f t="shared" si="6"/>
        <v>0.4780623384000674</v>
      </c>
      <c r="J51" s="139"/>
      <c r="K51" s="140">
        <f t="shared" si="7"/>
        <v>7.2851997441603089E-2</v>
      </c>
      <c r="L51" s="141">
        <v>5</v>
      </c>
      <c r="M51" s="140"/>
      <c r="N51" s="141"/>
      <c r="O51" s="141"/>
      <c r="P51" s="141"/>
      <c r="Q51" s="141"/>
      <c r="R51" s="141"/>
      <c r="S51" s="141"/>
      <c r="T51" s="142"/>
      <c r="U51" s="141"/>
      <c r="V51" s="142"/>
      <c r="W51" s="141"/>
      <c r="X51" s="143"/>
      <c r="Y51" s="144"/>
      <c r="Z51" s="145"/>
      <c r="AA51" s="140"/>
      <c r="AB51" s="146"/>
    </row>
    <row r="52" spans="2:28" ht="21.75" x14ac:dyDescent="0.25">
      <c r="B52" s="135">
        <v>46</v>
      </c>
      <c r="C52" s="136" t="s">
        <v>396</v>
      </c>
      <c r="D52" s="137">
        <v>31889.779399999999</v>
      </c>
      <c r="E52" s="137">
        <v>31860.590179999999</v>
      </c>
      <c r="F52" s="137">
        <f t="shared" si="4"/>
        <v>10313.929789999998</v>
      </c>
      <c r="G52" s="137">
        <v>21546.660390000001</v>
      </c>
      <c r="H52" s="137">
        <f t="shared" si="5"/>
        <v>7182.2201300000006</v>
      </c>
      <c r="I52" s="138">
        <f t="shared" si="6"/>
        <v>0.43603643487880639</v>
      </c>
      <c r="J52" s="139"/>
      <c r="K52" s="140">
        <f t="shared" si="7"/>
        <v>9.1531583313482656E-2</v>
      </c>
      <c r="L52" s="141">
        <v>5</v>
      </c>
      <c r="M52" s="140"/>
      <c r="N52" s="141"/>
      <c r="O52" s="141"/>
      <c r="P52" s="141"/>
      <c r="Q52" s="141"/>
      <c r="R52" s="141"/>
      <c r="S52" s="141"/>
      <c r="T52" s="142"/>
      <c r="U52" s="141"/>
      <c r="V52" s="142"/>
      <c r="W52" s="141"/>
      <c r="X52" s="143"/>
      <c r="Y52" s="144"/>
      <c r="Z52" s="145"/>
      <c r="AA52" s="140"/>
      <c r="AB52" s="146"/>
    </row>
    <row r="53" spans="2:28" ht="53.25" x14ac:dyDescent="0.25">
      <c r="B53" s="135">
        <v>47</v>
      </c>
      <c r="C53" s="136" t="s">
        <v>397</v>
      </c>
      <c r="D53" s="137">
        <v>93856.179250000001</v>
      </c>
      <c r="E53" s="137">
        <v>93817.147849999994</v>
      </c>
      <c r="F53" s="137">
        <f t="shared" si="4"/>
        <v>32006.243209999993</v>
      </c>
      <c r="G53" s="137">
        <v>61810.904640000001</v>
      </c>
      <c r="H53" s="137">
        <f t="shared" si="5"/>
        <v>20603.634880000001</v>
      </c>
      <c r="I53" s="138">
        <f t="shared" si="6"/>
        <v>0.5534270237465978</v>
      </c>
      <c r="J53" s="155"/>
      <c r="K53" s="140">
        <f t="shared" si="7"/>
        <v>4.1586393471277461E-2</v>
      </c>
      <c r="L53" s="141">
        <v>5</v>
      </c>
      <c r="M53" s="140"/>
      <c r="N53" s="141"/>
      <c r="O53" s="141"/>
      <c r="P53" s="141"/>
      <c r="Q53" s="141"/>
      <c r="R53" s="141"/>
      <c r="S53" s="141"/>
      <c r="T53" s="142"/>
      <c r="U53" s="141"/>
      <c r="V53" s="142"/>
      <c r="W53" s="141"/>
      <c r="X53" s="143"/>
      <c r="Y53" s="144"/>
      <c r="Z53" s="145"/>
      <c r="AA53" s="140"/>
      <c r="AB53" s="146"/>
    </row>
    <row r="54" spans="2:28" ht="21.75" x14ac:dyDescent="0.25">
      <c r="B54" s="135">
        <v>48</v>
      </c>
      <c r="C54" s="136" t="s">
        <v>398</v>
      </c>
      <c r="D54" s="137">
        <v>31983.656729999999</v>
      </c>
      <c r="E54" s="137">
        <v>31982.502670000002</v>
      </c>
      <c r="F54" s="137">
        <f t="shared" si="4"/>
        <v>10911.528460000001</v>
      </c>
      <c r="G54" s="137">
        <v>21070.97421</v>
      </c>
      <c r="H54" s="137">
        <f t="shared" si="5"/>
        <v>7023.6580700000004</v>
      </c>
      <c r="I54" s="138">
        <f t="shared" si="6"/>
        <v>0.55353924568255652</v>
      </c>
      <c r="J54" s="139"/>
      <c r="K54" s="140">
        <f t="shared" si="7"/>
        <v>3.6082803468673319E-3</v>
      </c>
      <c r="L54" s="141">
        <v>5</v>
      </c>
      <c r="M54" s="140"/>
      <c r="N54" s="141"/>
      <c r="O54" s="141"/>
      <c r="P54" s="141"/>
      <c r="Q54" s="141"/>
      <c r="R54" s="141"/>
      <c r="S54" s="141"/>
      <c r="T54" s="142"/>
      <c r="U54" s="141"/>
      <c r="V54" s="142"/>
      <c r="W54" s="141"/>
      <c r="X54" s="143"/>
      <c r="Y54" s="144"/>
      <c r="Z54" s="145"/>
      <c r="AA54" s="140"/>
      <c r="AB54" s="146"/>
    </row>
    <row r="55" spans="2:28" ht="21.75" x14ac:dyDescent="0.25">
      <c r="B55" s="135">
        <v>49</v>
      </c>
      <c r="C55" s="154" t="s">
        <v>399</v>
      </c>
      <c r="D55" s="137">
        <v>23354.266</v>
      </c>
      <c r="E55" s="137">
        <v>23350.665669999998</v>
      </c>
      <c r="F55" s="137">
        <f t="shared" si="4"/>
        <v>7094.9448299999985</v>
      </c>
      <c r="G55" s="137">
        <v>16255.72084</v>
      </c>
      <c r="H55" s="137">
        <f t="shared" si="5"/>
        <v>5418.573613333333</v>
      </c>
      <c r="I55" s="138">
        <f t="shared" si="6"/>
        <v>0.30937500093044146</v>
      </c>
      <c r="J55" s="139"/>
      <c r="K55" s="140">
        <f t="shared" si="7"/>
        <v>1.5416155660815889E-2</v>
      </c>
      <c r="L55" s="141">
        <v>5</v>
      </c>
      <c r="M55" s="140"/>
      <c r="N55" s="141"/>
      <c r="O55" s="141"/>
      <c r="P55" s="141"/>
      <c r="Q55" s="141"/>
      <c r="R55" s="141"/>
      <c r="S55" s="141"/>
      <c r="T55" s="142"/>
      <c r="U55" s="141"/>
      <c r="V55" s="142"/>
      <c r="W55" s="141"/>
      <c r="X55" s="143"/>
      <c r="Y55" s="144"/>
      <c r="Z55" s="145"/>
      <c r="AA55" s="140"/>
      <c r="AB55" s="146"/>
    </row>
    <row r="56" spans="2:28" ht="21.75" x14ac:dyDescent="0.25">
      <c r="B56" s="135">
        <v>50</v>
      </c>
      <c r="C56" s="136" t="s">
        <v>400</v>
      </c>
      <c r="D56" s="137">
        <v>122098.5487</v>
      </c>
      <c r="E56" s="137">
        <v>122032.26153</v>
      </c>
      <c r="F56" s="137">
        <f t="shared" si="4"/>
        <v>43820.031530000007</v>
      </c>
      <c r="G56" s="137">
        <v>78212.23</v>
      </c>
      <c r="H56" s="137">
        <f t="shared" si="5"/>
        <v>26070.743333333332</v>
      </c>
      <c r="I56" s="138">
        <f t="shared" si="6"/>
        <v>0.68081250962924889</v>
      </c>
      <c r="J56" s="139"/>
      <c r="K56" s="140">
        <f t="shared" si="7"/>
        <v>5.428989181751831E-2</v>
      </c>
      <c r="L56" s="141">
        <v>5</v>
      </c>
      <c r="M56" s="140"/>
      <c r="N56" s="141"/>
      <c r="O56" s="141"/>
      <c r="P56" s="141"/>
      <c r="Q56" s="141"/>
      <c r="R56" s="141"/>
      <c r="S56" s="141"/>
      <c r="T56" s="142"/>
      <c r="U56" s="141"/>
      <c r="V56" s="142"/>
      <c r="W56" s="141"/>
      <c r="X56" s="143"/>
      <c r="Y56" s="144"/>
      <c r="Z56" s="145"/>
      <c r="AA56" s="140"/>
      <c r="AB56" s="146"/>
    </row>
    <row r="57" spans="2:28" ht="42.75" x14ac:dyDescent="0.25">
      <c r="B57" s="135">
        <v>51</v>
      </c>
      <c r="C57" s="136" t="s">
        <v>401</v>
      </c>
      <c r="D57" s="137">
        <v>108503.18805</v>
      </c>
      <c r="E57" s="137">
        <v>108502.15066</v>
      </c>
      <c r="F57" s="137">
        <f t="shared" si="4"/>
        <v>37752.45177</v>
      </c>
      <c r="G57" s="137">
        <v>70749.69889</v>
      </c>
      <c r="H57" s="137">
        <f t="shared" si="5"/>
        <v>23583.232963333332</v>
      </c>
      <c r="I57" s="138">
        <f t="shared" si="6"/>
        <v>0.6008174887936969</v>
      </c>
      <c r="J57" s="139"/>
      <c r="K57" s="140">
        <f t="shared" si="7"/>
        <v>9.5609172286970079E-4</v>
      </c>
      <c r="L57" s="141">
        <v>5</v>
      </c>
      <c r="M57" s="140"/>
      <c r="N57" s="141"/>
      <c r="O57" s="141"/>
      <c r="P57" s="141"/>
      <c r="Q57" s="141"/>
      <c r="R57" s="141"/>
      <c r="S57" s="141"/>
      <c r="T57" s="142"/>
      <c r="U57" s="141"/>
      <c r="V57" s="142"/>
      <c r="W57" s="141"/>
      <c r="X57" s="143"/>
      <c r="Y57" s="144"/>
      <c r="Z57" s="145"/>
      <c r="AA57" s="140"/>
      <c r="AB57" s="146"/>
    </row>
    <row r="58" spans="2:28" ht="21.75" x14ac:dyDescent="0.25">
      <c r="B58" s="135">
        <v>52</v>
      </c>
      <c r="C58" s="136" t="s">
        <v>402</v>
      </c>
      <c r="D58" s="137">
        <v>436745.51027999999</v>
      </c>
      <c r="E58" s="137">
        <v>434907.81312000001</v>
      </c>
      <c r="F58" s="137">
        <f t="shared" si="4"/>
        <v>150325.80366000003</v>
      </c>
      <c r="G58" s="137">
        <v>284582.00945999997</v>
      </c>
      <c r="H58" s="137">
        <f t="shared" si="5"/>
        <v>94860.669819999996</v>
      </c>
      <c r="I58" s="138">
        <f t="shared" si="6"/>
        <v>0.58470105624645319</v>
      </c>
      <c r="J58" s="139"/>
      <c r="K58" s="140">
        <f t="shared" si="7"/>
        <v>0.42077070439070496</v>
      </c>
      <c r="L58" s="141">
        <v>5</v>
      </c>
      <c r="M58" s="140"/>
      <c r="N58" s="141"/>
      <c r="O58" s="141"/>
      <c r="P58" s="141"/>
      <c r="Q58" s="141"/>
      <c r="R58" s="141"/>
      <c r="S58" s="141"/>
      <c r="T58" s="142"/>
      <c r="U58" s="141"/>
      <c r="V58" s="142"/>
      <c r="W58" s="141"/>
      <c r="X58" s="143"/>
      <c r="Y58" s="144"/>
      <c r="Z58" s="145"/>
      <c r="AA58" s="140"/>
      <c r="AB58" s="146"/>
    </row>
    <row r="59" spans="2:28" ht="21.75" x14ac:dyDescent="0.25">
      <c r="B59" s="135">
        <v>53</v>
      </c>
      <c r="C59" s="136" t="s">
        <v>403</v>
      </c>
      <c r="D59" s="137">
        <v>64200.4755</v>
      </c>
      <c r="E59" s="137">
        <v>64199.228719999999</v>
      </c>
      <c r="F59" s="137">
        <f t="shared" si="4"/>
        <v>20300.953170000001</v>
      </c>
      <c r="G59" s="137">
        <v>43898.275549999998</v>
      </c>
      <c r="H59" s="137">
        <f t="shared" si="5"/>
        <v>14632.758516666667</v>
      </c>
      <c r="I59" s="138">
        <f t="shared" si="6"/>
        <v>0.38736337013128985</v>
      </c>
      <c r="J59" s="139"/>
      <c r="K59" s="140">
        <f t="shared" si="7"/>
        <v>1.9420105385421493E-3</v>
      </c>
      <c r="L59" s="141">
        <v>5</v>
      </c>
      <c r="M59" s="140"/>
      <c r="N59" s="141"/>
      <c r="O59" s="141"/>
      <c r="P59" s="141"/>
      <c r="Q59" s="141"/>
      <c r="R59" s="141"/>
      <c r="S59" s="141"/>
      <c r="T59" s="142"/>
      <c r="U59" s="141"/>
      <c r="V59" s="142"/>
      <c r="W59" s="141"/>
      <c r="X59" s="143"/>
      <c r="Y59" s="144"/>
      <c r="Z59" s="145"/>
      <c r="AA59" s="140"/>
      <c r="AB59" s="146"/>
    </row>
    <row r="60" spans="2:28" ht="21.75" x14ac:dyDescent="0.25">
      <c r="B60" s="135">
        <v>54</v>
      </c>
      <c r="C60" s="136" t="s">
        <v>404</v>
      </c>
      <c r="D60" s="137">
        <v>18787.397850000001</v>
      </c>
      <c r="E60" s="137">
        <v>18787.397850000001</v>
      </c>
      <c r="F60" s="137">
        <f t="shared" si="4"/>
        <v>6333.4199900000003</v>
      </c>
      <c r="G60" s="137">
        <v>12453.977860000001</v>
      </c>
      <c r="H60" s="137">
        <f t="shared" si="5"/>
        <v>4151.3259533333339</v>
      </c>
      <c r="I60" s="138">
        <f t="shared" si="6"/>
        <v>0.52563784708703487</v>
      </c>
      <c r="J60" s="139"/>
      <c r="K60" s="140">
        <f t="shared" si="7"/>
        <v>0</v>
      </c>
      <c r="L60" s="141">
        <v>5</v>
      </c>
      <c r="M60" s="140"/>
      <c r="N60" s="141"/>
      <c r="O60" s="141"/>
      <c r="P60" s="141"/>
      <c r="Q60" s="141"/>
      <c r="R60" s="141"/>
      <c r="S60" s="141"/>
      <c r="T60" s="142"/>
      <c r="U60" s="141"/>
      <c r="V60" s="142"/>
      <c r="W60" s="141"/>
      <c r="X60" s="143"/>
      <c r="Y60" s="144"/>
      <c r="Z60" s="145"/>
      <c r="AA60" s="140"/>
      <c r="AB60" s="146"/>
    </row>
    <row r="61" spans="2:28" ht="21.75" x14ac:dyDescent="0.25">
      <c r="B61" s="135">
        <v>55</v>
      </c>
      <c r="C61" s="136" t="s">
        <v>405</v>
      </c>
      <c r="D61" s="137">
        <v>195550.00498999999</v>
      </c>
      <c r="E61" s="137">
        <v>165661.78239000001</v>
      </c>
      <c r="F61" s="137">
        <f t="shared" si="4"/>
        <v>41756.241900000008</v>
      </c>
      <c r="G61" s="137">
        <v>123905.54049</v>
      </c>
      <c r="H61" s="137">
        <f t="shared" si="5"/>
        <v>41301.846830000002</v>
      </c>
      <c r="I61" s="138">
        <f t="shared" si="6"/>
        <v>1.1001809964341634E-2</v>
      </c>
      <c r="J61" s="139">
        <v>10</v>
      </c>
      <c r="K61" s="140">
        <f t="shared" si="7"/>
        <v>15.284184012947676</v>
      </c>
      <c r="L61" s="141">
        <v>5</v>
      </c>
      <c r="M61" s="148"/>
      <c r="N61" s="149"/>
      <c r="O61" s="141"/>
      <c r="P61" s="141"/>
      <c r="Q61" s="141"/>
      <c r="R61" s="141"/>
      <c r="S61" s="141"/>
      <c r="T61" s="142"/>
      <c r="U61" s="141"/>
      <c r="V61" s="142"/>
      <c r="W61" s="141"/>
      <c r="X61" s="143"/>
      <c r="Y61" s="144"/>
      <c r="Z61" s="145"/>
      <c r="AA61" s="140"/>
      <c r="AB61" s="146"/>
    </row>
    <row r="62" spans="2:28" ht="21.75" x14ac:dyDescent="0.25">
      <c r="B62" s="135">
        <v>56</v>
      </c>
      <c r="C62" s="136" t="s">
        <v>406</v>
      </c>
      <c r="D62" s="137">
        <v>29434.805499999999</v>
      </c>
      <c r="E62" s="137">
        <v>29429.270680000001</v>
      </c>
      <c r="F62" s="137">
        <f t="shared" si="4"/>
        <v>10174.89143</v>
      </c>
      <c r="G62" s="137">
        <v>19254.379250000002</v>
      </c>
      <c r="H62" s="137">
        <f t="shared" si="5"/>
        <v>6418.126416666667</v>
      </c>
      <c r="I62" s="138">
        <f t="shared" si="6"/>
        <v>0.5853367119067211</v>
      </c>
      <c r="J62" s="139"/>
      <c r="K62" s="140">
        <f t="shared" si="7"/>
        <v>1.8803657459187662E-2</v>
      </c>
      <c r="L62" s="141">
        <v>5</v>
      </c>
      <c r="M62" s="140"/>
      <c r="N62" s="141"/>
      <c r="O62" s="141"/>
      <c r="P62" s="141"/>
      <c r="Q62" s="141"/>
      <c r="R62" s="141"/>
      <c r="S62" s="141"/>
      <c r="T62" s="142"/>
      <c r="U62" s="141"/>
      <c r="V62" s="142"/>
      <c r="W62" s="141"/>
      <c r="X62" s="143"/>
      <c r="Y62" s="144"/>
      <c r="Z62" s="145"/>
      <c r="AA62" s="140"/>
      <c r="AB62" s="146"/>
    </row>
  </sheetData>
  <autoFilter ref="B3:AB62"/>
  <mergeCells count="14">
    <mergeCell ref="B3:B5"/>
    <mergeCell ref="C3:C5"/>
    <mergeCell ref="AA3:AA5"/>
    <mergeCell ref="AB3:AB5"/>
    <mergeCell ref="D4:E4"/>
    <mergeCell ref="F4:G4"/>
    <mergeCell ref="H4:J4"/>
    <mergeCell ref="K4:L4"/>
    <mergeCell ref="M4:N4"/>
    <mergeCell ref="O4:Q4"/>
    <mergeCell ref="R4:S4"/>
    <mergeCell ref="T4:U4"/>
    <mergeCell ref="V4:W4"/>
    <mergeCell ref="X4:Y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69"/>
  <sheetViews>
    <sheetView zoomScaleNormal="100" workbookViewId="0">
      <selection activeCell="I8" sqref="I8"/>
    </sheetView>
  </sheetViews>
  <sheetFormatPr defaultColWidth="8.7109375" defaultRowHeight="15" x14ac:dyDescent="0.25"/>
  <cols>
    <col min="3" max="3" width="4.140625" style="1" customWidth="1"/>
    <col min="4" max="7" width="9.140625" style="1" hidden="1" customWidth="1"/>
    <col min="8" max="8" width="67.85546875" style="1" customWidth="1"/>
    <col min="9" max="9" width="11.42578125" style="1" customWidth="1"/>
    <col min="10" max="10" width="14.7109375" style="1" customWidth="1"/>
    <col min="11" max="11" width="13.5703125" style="1" customWidth="1"/>
  </cols>
  <sheetData>
    <row r="5" spans="8:11" ht="45" x14ac:dyDescent="0.25">
      <c r="H5" s="156" t="s">
        <v>320</v>
      </c>
      <c r="I5" s="3">
        <v>546.67444</v>
      </c>
      <c r="J5" s="3">
        <v>566.72</v>
      </c>
      <c r="K5" s="3">
        <f t="shared" ref="K5:K13" si="0">SUM(J5-I5)*100/J5</f>
        <v>3.5371188594014722</v>
      </c>
    </row>
    <row r="6" spans="8:11" ht="45" x14ac:dyDescent="0.25">
      <c r="H6" s="156" t="s">
        <v>284</v>
      </c>
      <c r="I6" s="3">
        <v>39.070459999999997</v>
      </c>
      <c r="J6" s="3">
        <v>231.41730999999999</v>
      </c>
      <c r="K6" s="3">
        <f t="shared" si="0"/>
        <v>83.116880928224418</v>
      </c>
    </row>
    <row r="7" spans="8:11" ht="45" x14ac:dyDescent="0.25">
      <c r="H7" s="156" t="s">
        <v>287</v>
      </c>
      <c r="I7" s="3">
        <v>33.705129999999997</v>
      </c>
      <c r="J7" s="3">
        <v>94.342690000000005</v>
      </c>
      <c r="K7" s="3">
        <f t="shared" si="0"/>
        <v>64.27372380414424</v>
      </c>
    </row>
    <row r="8" spans="8:11" ht="45" x14ac:dyDescent="0.25">
      <c r="H8" s="156" t="s">
        <v>206</v>
      </c>
      <c r="I8" s="3">
        <v>1135.4517499999999</v>
      </c>
      <c r="J8" s="3">
        <v>424.3116</v>
      </c>
      <c r="K8" s="3">
        <f t="shared" si="0"/>
        <v>-167.598564356949</v>
      </c>
    </row>
    <row r="9" spans="8:11" ht="45" x14ac:dyDescent="0.25">
      <c r="H9" s="156" t="s">
        <v>266</v>
      </c>
      <c r="I9" s="3">
        <v>23.737629999999999</v>
      </c>
      <c r="J9" s="3">
        <v>94.774410000000003</v>
      </c>
      <c r="K9" s="3">
        <f t="shared" si="0"/>
        <v>74.953544949528052</v>
      </c>
    </row>
    <row r="10" spans="8:11" ht="45" x14ac:dyDescent="0.25">
      <c r="H10" s="156" t="s">
        <v>245</v>
      </c>
      <c r="I10" s="3">
        <v>10.58971</v>
      </c>
      <c r="J10" s="3">
        <v>5.6988599999999998</v>
      </c>
      <c r="K10" s="3">
        <f t="shared" si="0"/>
        <v>-85.821550274967279</v>
      </c>
    </row>
    <row r="11" spans="8:11" ht="45" x14ac:dyDescent="0.25">
      <c r="H11" s="156" t="s">
        <v>146</v>
      </c>
      <c r="I11" s="3">
        <v>829.55637000000002</v>
      </c>
      <c r="J11" s="3">
        <v>736.64242000000002</v>
      </c>
      <c r="K11" s="3">
        <f t="shared" si="0"/>
        <v>-12.61316854383705</v>
      </c>
    </row>
    <row r="12" spans="8:11" ht="45" x14ac:dyDescent="0.25">
      <c r="H12" s="156" t="s">
        <v>227</v>
      </c>
      <c r="I12" s="3">
        <v>96.87</v>
      </c>
      <c r="J12" s="3">
        <v>97.670199999999994</v>
      </c>
      <c r="K12" s="3">
        <f t="shared" si="0"/>
        <v>0.81928776638113743</v>
      </c>
    </row>
    <row r="13" spans="8:11" ht="45" x14ac:dyDescent="0.25">
      <c r="H13" s="156" t="s">
        <v>314</v>
      </c>
      <c r="I13" s="3">
        <v>85.436819999999997</v>
      </c>
      <c r="J13" s="3">
        <v>85.436819999999997</v>
      </c>
      <c r="K13" s="3">
        <f t="shared" si="0"/>
        <v>0</v>
      </c>
    </row>
    <row r="14" spans="8:11" ht="30" x14ac:dyDescent="0.25">
      <c r="H14" s="156" t="s">
        <v>323</v>
      </c>
      <c r="I14" s="3">
        <v>0</v>
      </c>
      <c r="J14" s="3">
        <v>0</v>
      </c>
      <c r="K14" s="3"/>
    </row>
    <row r="15" spans="8:11" ht="45" x14ac:dyDescent="0.25">
      <c r="H15" s="156" t="s">
        <v>290</v>
      </c>
      <c r="I15" s="3">
        <v>13.587</v>
      </c>
      <c r="J15" s="3">
        <v>11.01154</v>
      </c>
      <c r="K15" s="3">
        <f t="shared" ref="K15:K46" si="1">SUM(J15-I15)*100/J15</f>
        <v>-23.388735817151819</v>
      </c>
    </row>
    <row r="16" spans="8:11" ht="45" x14ac:dyDescent="0.25">
      <c r="H16" s="156" t="s">
        <v>164</v>
      </c>
      <c r="I16" s="3">
        <v>5.2076799999999999</v>
      </c>
      <c r="J16" s="3">
        <v>1.6039300000000001</v>
      </c>
      <c r="K16" s="3">
        <f t="shared" si="1"/>
        <v>-224.68249861278235</v>
      </c>
    </row>
    <row r="17" spans="8:11" ht="45" x14ac:dyDescent="0.25">
      <c r="H17" s="156" t="s">
        <v>299</v>
      </c>
      <c r="I17" s="3">
        <v>274.14906999999999</v>
      </c>
      <c r="J17" s="3">
        <v>447.35811000000001</v>
      </c>
      <c r="K17" s="3">
        <f t="shared" si="1"/>
        <v>38.718207209879353</v>
      </c>
    </row>
    <row r="18" spans="8:11" ht="45" x14ac:dyDescent="0.25">
      <c r="H18" s="156" t="s">
        <v>149</v>
      </c>
      <c r="I18" s="3">
        <v>143.32348999999999</v>
      </c>
      <c r="J18" s="3">
        <v>142.69442000000001</v>
      </c>
      <c r="K18" s="3">
        <f t="shared" si="1"/>
        <v>-0.44085115591764867</v>
      </c>
    </row>
    <row r="19" spans="8:11" ht="45" x14ac:dyDescent="0.25">
      <c r="H19" s="156" t="s">
        <v>281</v>
      </c>
      <c r="I19" s="3">
        <v>1.7877799999999999</v>
      </c>
      <c r="J19" s="3">
        <v>1.98481</v>
      </c>
      <c r="K19" s="3">
        <f t="shared" si="1"/>
        <v>9.9268947657458408</v>
      </c>
    </row>
    <row r="20" spans="8:11" ht="45" x14ac:dyDescent="0.25">
      <c r="H20" s="156" t="s">
        <v>176</v>
      </c>
      <c r="I20" s="3">
        <v>1390.3772200000001</v>
      </c>
      <c r="J20" s="3">
        <v>1253.5687</v>
      </c>
      <c r="K20" s="3">
        <f t="shared" si="1"/>
        <v>-10.913523925732992</v>
      </c>
    </row>
    <row r="21" spans="8:11" ht="45" x14ac:dyDescent="0.25">
      <c r="H21" s="156" t="s">
        <v>134</v>
      </c>
      <c r="I21" s="3">
        <v>93.802620000000005</v>
      </c>
      <c r="J21" s="3">
        <v>120.09712</v>
      </c>
      <c r="K21" s="3">
        <f t="shared" si="1"/>
        <v>21.894363495144596</v>
      </c>
    </row>
    <row r="22" spans="8:11" ht="45" x14ac:dyDescent="0.25">
      <c r="H22" s="156" t="s">
        <v>200</v>
      </c>
      <c r="I22" s="3">
        <v>318.17282</v>
      </c>
      <c r="J22" s="3">
        <v>338.55910999999998</v>
      </c>
      <c r="K22" s="3">
        <f t="shared" si="1"/>
        <v>6.0214861741572916</v>
      </c>
    </row>
    <row r="23" spans="8:11" ht="45" x14ac:dyDescent="0.25">
      <c r="H23" s="156" t="s">
        <v>257</v>
      </c>
      <c r="I23" s="3">
        <v>3725.6432500000001</v>
      </c>
      <c r="J23" s="3">
        <v>3289.9499700000001</v>
      </c>
      <c r="K23" s="3">
        <f t="shared" si="1"/>
        <v>-13.243158223466843</v>
      </c>
    </row>
    <row r="24" spans="8:11" ht="45" x14ac:dyDescent="0.25">
      <c r="H24" s="156" t="s">
        <v>152</v>
      </c>
      <c r="I24" s="3">
        <v>854.67393000000004</v>
      </c>
      <c r="J24" s="3">
        <v>975.64146000000005</v>
      </c>
      <c r="K24" s="3">
        <f t="shared" si="1"/>
        <v>12.398768908406169</v>
      </c>
    </row>
    <row r="25" spans="8:11" ht="45" x14ac:dyDescent="0.25">
      <c r="H25" s="156" t="s">
        <v>302</v>
      </c>
      <c r="I25" s="3">
        <v>503.73795999999999</v>
      </c>
      <c r="J25" s="3">
        <v>503.50367999999997</v>
      </c>
      <c r="K25" s="3">
        <f t="shared" si="1"/>
        <v>-4.652994790425613E-2</v>
      </c>
    </row>
    <row r="26" spans="8:11" ht="45" x14ac:dyDescent="0.25">
      <c r="H26" s="156" t="s">
        <v>137</v>
      </c>
      <c r="I26" s="3">
        <v>13.133620000000001</v>
      </c>
      <c r="J26" s="3">
        <v>14.439170000000001</v>
      </c>
      <c r="K26" s="3">
        <f t="shared" si="1"/>
        <v>9.0417246974722225</v>
      </c>
    </row>
    <row r="27" spans="8:11" ht="45" x14ac:dyDescent="0.25">
      <c r="H27" s="156" t="s">
        <v>209</v>
      </c>
      <c r="I27" s="3">
        <v>88.454120000000003</v>
      </c>
      <c r="J27" s="3">
        <v>88.341260000000005</v>
      </c>
      <c r="K27" s="3">
        <f t="shared" si="1"/>
        <v>-0.12775457357071626</v>
      </c>
    </row>
    <row r="28" spans="8:11" ht="45" x14ac:dyDescent="0.25">
      <c r="H28" s="156" t="s">
        <v>311</v>
      </c>
      <c r="I28" s="3">
        <v>2106.1976</v>
      </c>
      <c r="J28" s="3">
        <v>1578.2141200000001</v>
      </c>
      <c r="K28" s="3">
        <f t="shared" si="1"/>
        <v>-33.454489686101645</v>
      </c>
    </row>
    <row r="29" spans="8:11" ht="45" x14ac:dyDescent="0.25">
      <c r="H29" s="156" t="s">
        <v>278</v>
      </c>
      <c r="I29" s="3">
        <v>214.37662</v>
      </c>
      <c r="J29" s="3">
        <v>233.37121999999999</v>
      </c>
      <c r="K29" s="3">
        <f t="shared" si="1"/>
        <v>8.1392212801561357</v>
      </c>
    </row>
    <row r="30" spans="8:11" ht="45" x14ac:dyDescent="0.25">
      <c r="H30" s="156" t="s">
        <v>194</v>
      </c>
      <c r="I30" s="3">
        <v>46.683149999999998</v>
      </c>
      <c r="J30" s="3">
        <v>67.536289999999994</v>
      </c>
      <c r="K30" s="3">
        <f t="shared" si="1"/>
        <v>30.876940382718676</v>
      </c>
    </row>
    <row r="31" spans="8:11" ht="45" x14ac:dyDescent="0.25">
      <c r="H31" s="156" t="s">
        <v>203</v>
      </c>
      <c r="I31" s="3">
        <v>184.99440999999999</v>
      </c>
      <c r="J31" s="3">
        <v>184.94631999999999</v>
      </c>
      <c r="K31" s="3">
        <f t="shared" si="1"/>
        <v>-2.6002139431593973E-2</v>
      </c>
    </row>
    <row r="32" spans="8:11" ht="45" x14ac:dyDescent="0.25">
      <c r="H32" s="156" t="s">
        <v>269</v>
      </c>
      <c r="I32" s="3">
        <v>691.55233999999996</v>
      </c>
      <c r="J32" s="3">
        <v>576.54029000000003</v>
      </c>
      <c r="K32" s="3">
        <f t="shared" si="1"/>
        <v>-19.948657881307813</v>
      </c>
    </row>
    <row r="33" spans="8:11" ht="45" x14ac:dyDescent="0.25">
      <c r="H33" s="156" t="s">
        <v>197</v>
      </c>
      <c r="I33" s="3">
        <v>408.59431999999998</v>
      </c>
      <c r="J33" s="3">
        <v>397.54079000000002</v>
      </c>
      <c r="K33" s="3">
        <f t="shared" si="1"/>
        <v>-2.780476941749793</v>
      </c>
    </row>
    <row r="34" spans="8:11" ht="45" x14ac:dyDescent="0.25">
      <c r="H34" s="156" t="s">
        <v>143</v>
      </c>
      <c r="I34" s="3">
        <v>37.819699999999997</v>
      </c>
      <c r="J34" s="3">
        <v>34.935490000000001</v>
      </c>
      <c r="K34" s="3">
        <f t="shared" si="1"/>
        <v>-8.2558166494873717</v>
      </c>
    </row>
    <row r="35" spans="8:11" ht="45" x14ac:dyDescent="0.25">
      <c r="H35" s="156" t="s">
        <v>185</v>
      </c>
      <c r="I35" s="3">
        <v>69.943119999999993</v>
      </c>
      <c r="J35" s="3">
        <v>53.098959999999998</v>
      </c>
      <c r="K35" s="3">
        <f t="shared" si="1"/>
        <v>-31.722203222059331</v>
      </c>
    </row>
    <row r="36" spans="8:11" ht="45" x14ac:dyDescent="0.25">
      <c r="H36" s="156" t="s">
        <v>191</v>
      </c>
      <c r="I36" s="3">
        <v>1993.70417</v>
      </c>
      <c r="J36" s="3">
        <v>340.78820000000002</v>
      </c>
      <c r="K36" s="3">
        <f t="shared" si="1"/>
        <v>-485.02734836476145</v>
      </c>
    </row>
    <row r="37" spans="8:11" ht="45" x14ac:dyDescent="0.25">
      <c r="H37" s="156" t="s">
        <v>263</v>
      </c>
      <c r="I37" s="3">
        <v>74.361930000000001</v>
      </c>
      <c r="J37" s="3">
        <v>61.190539999999999</v>
      </c>
      <c r="K37" s="3">
        <f t="shared" si="1"/>
        <v>-21.52520634725564</v>
      </c>
    </row>
    <row r="38" spans="8:11" ht="45" x14ac:dyDescent="0.25">
      <c r="H38" s="156" t="s">
        <v>236</v>
      </c>
      <c r="I38" s="3">
        <v>1134.65942</v>
      </c>
      <c r="J38" s="3">
        <v>1134.15101</v>
      </c>
      <c r="K38" s="3">
        <f t="shared" si="1"/>
        <v>-4.4827363862234938E-2</v>
      </c>
    </row>
    <row r="39" spans="8:11" ht="45" x14ac:dyDescent="0.25">
      <c r="H39" s="156" t="s">
        <v>215</v>
      </c>
      <c r="I39" s="3">
        <v>83.971320000000006</v>
      </c>
      <c r="J39" s="3">
        <v>89.222920000000002</v>
      </c>
      <c r="K39" s="3">
        <f t="shared" si="1"/>
        <v>5.8859315521168734</v>
      </c>
    </row>
    <row r="40" spans="8:11" ht="45" x14ac:dyDescent="0.25">
      <c r="H40" s="156" t="s">
        <v>140</v>
      </c>
      <c r="I40" s="3">
        <v>120.96988</v>
      </c>
      <c r="J40" s="3">
        <v>114.84</v>
      </c>
      <c r="K40" s="3">
        <f t="shared" si="1"/>
        <v>-5.3377568791361902</v>
      </c>
    </row>
    <row r="41" spans="8:11" ht="45" x14ac:dyDescent="0.25">
      <c r="H41" s="156" t="s">
        <v>242</v>
      </c>
      <c r="I41" s="3">
        <v>811.44380000000001</v>
      </c>
      <c r="J41" s="3">
        <v>440.79700000000003</v>
      </c>
      <c r="K41" s="3">
        <f t="shared" si="1"/>
        <v>-84.085599493644466</v>
      </c>
    </row>
    <row r="42" spans="8:11" ht="60" x14ac:dyDescent="0.25">
      <c r="H42" s="156" t="s">
        <v>293</v>
      </c>
      <c r="I42" s="3">
        <v>1154.06042</v>
      </c>
      <c r="J42" s="3">
        <v>1580.70334</v>
      </c>
      <c r="K42" s="3">
        <f t="shared" si="1"/>
        <v>26.990701493678124</v>
      </c>
    </row>
    <row r="43" spans="8:11" ht="45" x14ac:dyDescent="0.25">
      <c r="H43" s="156" t="s">
        <v>161</v>
      </c>
      <c r="I43" s="3">
        <v>244.43780000000001</v>
      </c>
      <c r="J43" s="3">
        <v>217.47042999999999</v>
      </c>
      <c r="K43" s="3">
        <f t="shared" si="1"/>
        <v>-12.400476699291954</v>
      </c>
    </row>
    <row r="44" spans="8:11" ht="45" x14ac:dyDescent="0.25">
      <c r="H44" s="156" t="s">
        <v>248</v>
      </c>
      <c r="I44" s="3">
        <v>146.41289</v>
      </c>
      <c r="J44" s="3">
        <v>46.495179999999998</v>
      </c>
      <c r="K44" s="3">
        <f t="shared" si="1"/>
        <v>-214.89907125856919</v>
      </c>
    </row>
    <row r="45" spans="8:11" ht="45" x14ac:dyDescent="0.25">
      <c r="H45" s="156" t="s">
        <v>254</v>
      </c>
      <c r="I45" s="3">
        <v>512.31032000000005</v>
      </c>
      <c r="J45" s="3">
        <v>510.58298000000002</v>
      </c>
      <c r="K45" s="3">
        <f t="shared" si="1"/>
        <v>-0.33830739912247493</v>
      </c>
    </row>
    <row r="46" spans="8:11" ht="45" x14ac:dyDescent="0.25">
      <c r="H46" s="156" t="s">
        <v>239</v>
      </c>
      <c r="I46" s="3">
        <v>1781.7192500000001</v>
      </c>
      <c r="J46" s="3">
        <v>1789.0266999999999</v>
      </c>
      <c r="K46" s="3">
        <f t="shared" si="1"/>
        <v>0.40845952718312084</v>
      </c>
    </row>
    <row r="47" spans="8:11" ht="45" x14ac:dyDescent="0.25">
      <c r="H47" s="156" t="s">
        <v>212</v>
      </c>
      <c r="I47" s="3">
        <v>45.385089999999998</v>
      </c>
      <c r="J47" s="3">
        <v>67.883529999999993</v>
      </c>
      <c r="K47" s="3">
        <f t="shared" ref="K47:K69" si="2">SUM(J47-I47)*100/J47</f>
        <v>33.142707811452937</v>
      </c>
    </row>
    <row r="48" spans="8:11" ht="60" x14ac:dyDescent="0.25">
      <c r="H48" s="156" t="s">
        <v>305</v>
      </c>
      <c r="I48" s="3">
        <v>884.20817999999997</v>
      </c>
      <c r="J48" s="3">
        <v>883.21388000000002</v>
      </c>
      <c r="K48" s="3">
        <f t="shared" si="2"/>
        <v>-0.11257748802588484</v>
      </c>
    </row>
    <row r="49" spans="8:11" ht="45" x14ac:dyDescent="0.25">
      <c r="H49" s="156" t="s">
        <v>131</v>
      </c>
      <c r="I49" s="3">
        <v>39.431989999999999</v>
      </c>
      <c r="J49" s="3">
        <v>39.184609999999999</v>
      </c>
      <c r="K49" s="3">
        <f t="shared" si="2"/>
        <v>-0.63131928581144414</v>
      </c>
    </row>
    <row r="50" spans="8:11" ht="45" x14ac:dyDescent="0.25">
      <c r="H50" s="156" t="s">
        <v>170</v>
      </c>
      <c r="I50" s="3">
        <v>969.77977999999996</v>
      </c>
      <c r="J50" s="3">
        <v>527.93325000000004</v>
      </c>
      <c r="K50" s="3">
        <f t="shared" si="2"/>
        <v>-83.693635511686352</v>
      </c>
    </row>
    <row r="51" spans="8:11" ht="45" x14ac:dyDescent="0.25">
      <c r="H51" s="156" t="s">
        <v>182</v>
      </c>
      <c r="I51" s="3">
        <v>1560.53819</v>
      </c>
      <c r="J51" s="3">
        <v>1216.5716199999999</v>
      </c>
      <c r="K51" s="3">
        <f t="shared" si="2"/>
        <v>-28.273433667637264</v>
      </c>
    </row>
    <row r="52" spans="8:11" ht="45" x14ac:dyDescent="0.25">
      <c r="H52" s="156" t="s">
        <v>308</v>
      </c>
      <c r="I52" s="3">
        <v>3378.39185</v>
      </c>
      <c r="J52" s="3">
        <v>3497.9850799999999</v>
      </c>
      <c r="K52" s="3">
        <f t="shared" si="2"/>
        <v>3.4189176701691348</v>
      </c>
    </row>
    <row r="53" spans="8:11" ht="45" x14ac:dyDescent="0.25">
      <c r="H53" s="156" t="s">
        <v>167</v>
      </c>
      <c r="I53" s="3">
        <v>65.562550000000002</v>
      </c>
      <c r="J53" s="3">
        <v>59.255960000000002</v>
      </c>
      <c r="K53" s="3">
        <f t="shared" si="2"/>
        <v>-10.6429631719746</v>
      </c>
    </row>
    <row r="54" spans="8:11" ht="45" x14ac:dyDescent="0.25">
      <c r="H54" s="156" t="s">
        <v>155</v>
      </c>
      <c r="I54" s="3">
        <v>314.10149999999999</v>
      </c>
      <c r="J54" s="3">
        <v>292.93925000000002</v>
      </c>
      <c r="K54" s="3">
        <f t="shared" si="2"/>
        <v>-7.2241087529240176</v>
      </c>
    </row>
    <row r="55" spans="8:11" ht="45" x14ac:dyDescent="0.25">
      <c r="H55" s="156" t="s">
        <v>158</v>
      </c>
      <c r="I55" s="3">
        <v>900.14458000000002</v>
      </c>
      <c r="J55" s="3">
        <v>740.79417000000001</v>
      </c>
      <c r="K55" s="3">
        <f t="shared" si="2"/>
        <v>-21.5107537900845</v>
      </c>
    </row>
    <row r="56" spans="8:11" ht="45" x14ac:dyDescent="0.25">
      <c r="H56" s="156" t="s">
        <v>224</v>
      </c>
      <c r="I56" s="3">
        <v>521.37013000000002</v>
      </c>
      <c r="J56" s="3">
        <v>459.54306000000003</v>
      </c>
      <c r="K56" s="3">
        <f t="shared" si="2"/>
        <v>-13.45403192466882</v>
      </c>
    </row>
    <row r="57" spans="8:11" ht="45" x14ac:dyDescent="0.25">
      <c r="H57" s="156" t="s">
        <v>233</v>
      </c>
      <c r="I57" s="3">
        <v>1369.9405200000001</v>
      </c>
      <c r="J57" s="3">
        <v>1191.24908</v>
      </c>
      <c r="K57" s="3">
        <f t="shared" si="2"/>
        <v>-15.00034232975022</v>
      </c>
    </row>
    <row r="58" spans="8:11" ht="45" x14ac:dyDescent="0.25">
      <c r="H58" s="156" t="s">
        <v>179</v>
      </c>
      <c r="I58" s="3">
        <v>1.1359999999999999</v>
      </c>
      <c r="J58" s="3">
        <v>1.1335999999999999</v>
      </c>
      <c r="K58" s="3">
        <f t="shared" si="2"/>
        <v>-0.21171489061396948</v>
      </c>
    </row>
    <row r="59" spans="8:11" ht="45" x14ac:dyDescent="0.25">
      <c r="H59" s="156" t="s">
        <v>221</v>
      </c>
      <c r="I59" s="3">
        <v>74.891630000000006</v>
      </c>
      <c r="J59" s="3">
        <v>70.9114</v>
      </c>
      <c r="K59" s="3">
        <f t="shared" si="2"/>
        <v>-5.6129620907216697</v>
      </c>
    </row>
    <row r="60" spans="8:11" ht="45" x14ac:dyDescent="0.25">
      <c r="H60" s="156" t="s">
        <v>218</v>
      </c>
      <c r="I60" s="3">
        <v>471.54293999999999</v>
      </c>
      <c r="J60" s="3">
        <v>113.12461999999999</v>
      </c>
      <c r="K60" s="3">
        <f t="shared" si="2"/>
        <v>-316.83493831846687</v>
      </c>
    </row>
    <row r="61" spans="8:11" ht="45" x14ac:dyDescent="0.25">
      <c r="H61" s="156" t="s">
        <v>188</v>
      </c>
      <c r="I61" s="3">
        <v>317.62394999999998</v>
      </c>
      <c r="J61" s="3">
        <v>415.13519000000002</v>
      </c>
      <c r="K61" s="3">
        <f t="shared" si="2"/>
        <v>23.489032572738541</v>
      </c>
    </row>
    <row r="62" spans="8:11" ht="45" x14ac:dyDescent="0.25">
      <c r="H62" s="156" t="s">
        <v>230</v>
      </c>
      <c r="I62" s="3">
        <v>33.812130000000003</v>
      </c>
      <c r="J62" s="3">
        <v>26.16657</v>
      </c>
      <c r="K62" s="3">
        <f t="shared" si="2"/>
        <v>-29.218808579038072</v>
      </c>
    </row>
    <row r="63" spans="8:11" ht="45" x14ac:dyDescent="0.25">
      <c r="H63" s="156" t="s">
        <v>173</v>
      </c>
      <c r="I63" s="3">
        <v>696.01134000000002</v>
      </c>
      <c r="J63" s="3">
        <v>468.55808999999999</v>
      </c>
      <c r="K63" s="3">
        <f t="shared" si="2"/>
        <v>-48.54323398834071</v>
      </c>
    </row>
    <row r="64" spans="8:11" ht="45" x14ac:dyDescent="0.25">
      <c r="H64" s="156" t="s">
        <v>296</v>
      </c>
      <c r="I64" s="3">
        <v>70.394890000000004</v>
      </c>
      <c r="J64" s="3">
        <v>47.21208</v>
      </c>
      <c r="K64" s="3">
        <f t="shared" si="2"/>
        <v>-49.103555700151325</v>
      </c>
    </row>
    <row r="65" spans="8:11" ht="45" x14ac:dyDescent="0.25">
      <c r="H65" s="156" t="s">
        <v>275</v>
      </c>
      <c r="I65" s="3">
        <v>148.97171</v>
      </c>
      <c r="J65" s="3">
        <v>162.53065000000001</v>
      </c>
      <c r="K65" s="3">
        <f t="shared" si="2"/>
        <v>8.3423895739049865</v>
      </c>
    </row>
    <row r="66" spans="8:11" ht="45" x14ac:dyDescent="0.25">
      <c r="H66" s="156" t="s">
        <v>317</v>
      </c>
      <c r="I66" s="3">
        <v>13225.014999999999</v>
      </c>
      <c r="J66" s="3">
        <v>14966.15941</v>
      </c>
      <c r="K66" s="3">
        <f t="shared" si="2"/>
        <v>11.633875881587986</v>
      </c>
    </row>
    <row r="67" spans="8:11" ht="45" x14ac:dyDescent="0.25">
      <c r="H67" s="156" t="s">
        <v>272</v>
      </c>
      <c r="I67" s="3">
        <v>465.26911000000001</v>
      </c>
      <c r="J67" s="3">
        <v>441.75549000000001</v>
      </c>
      <c r="K67" s="3">
        <f t="shared" si="2"/>
        <v>-5.3227680317000701</v>
      </c>
    </row>
    <row r="68" spans="8:11" ht="45" x14ac:dyDescent="0.25">
      <c r="H68" s="156" t="s">
        <v>260</v>
      </c>
      <c r="I68" s="3">
        <v>574.23749999999995</v>
      </c>
      <c r="J68" s="3">
        <v>632.02569000000005</v>
      </c>
      <c r="K68" s="3">
        <f t="shared" si="2"/>
        <v>9.1433292846055192</v>
      </c>
    </row>
    <row r="69" spans="8:11" ht="45" x14ac:dyDescent="0.25">
      <c r="H69" s="156" t="s">
        <v>251</v>
      </c>
      <c r="I69" s="3">
        <v>560.12338</v>
      </c>
      <c r="J69" s="3">
        <v>598.73883000000001</v>
      </c>
      <c r="K69" s="3">
        <f t="shared" si="2"/>
        <v>6.4494647858399308</v>
      </c>
    </row>
  </sheetData>
  <autoFilter ref="H5:K69"/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opLeftCell="A15" zoomScaleNormal="100" workbookViewId="0">
      <selection activeCell="L31" sqref="L31"/>
    </sheetView>
  </sheetViews>
  <sheetFormatPr defaultColWidth="9.140625" defaultRowHeight="15" x14ac:dyDescent="0.25"/>
  <cols>
    <col min="1" max="1" width="48" style="1" customWidth="1"/>
    <col min="2" max="2" width="32" style="1" customWidth="1"/>
    <col min="3" max="3" width="10" style="1" customWidth="1"/>
    <col min="4" max="13" width="20" style="1" customWidth="1"/>
    <col min="14" max="14" width="35" style="1" customWidth="1"/>
    <col min="15" max="16" width="20" style="1" customWidth="1"/>
  </cols>
  <sheetData>
    <row r="1" spans="1:16" ht="15" customHeight="1" x14ac:dyDescent="0.25">
      <c r="A1" s="251" t="s">
        <v>407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16" ht="15" customHeight="1" x14ac:dyDescent="0.25">
      <c r="A2" s="251" t="s">
        <v>408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</row>
    <row r="3" spans="1:16" ht="15" customHeight="1" x14ac:dyDescent="0.25">
      <c r="A3" s="251" t="s">
        <v>409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ht="15" customHeight="1" x14ac:dyDescent="0.25">
      <c r="A4" s="251" t="s">
        <v>410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</row>
    <row r="5" spans="1:16" ht="15" customHeight="1" x14ac:dyDescent="0.25">
      <c r="A5" s="251" t="s">
        <v>411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</row>
    <row r="6" spans="1:16" ht="15" customHeight="1" x14ac:dyDescent="0.25">
      <c r="A6" s="251" t="s">
        <v>412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</row>
    <row r="7" spans="1:16" ht="15" customHeight="1" x14ac:dyDescent="0.25">
      <c r="A7" s="251" t="s">
        <v>413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</row>
    <row r="8" spans="1:16" ht="15" customHeight="1" x14ac:dyDescent="0.25">
      <c r="A8" s="251" t="s">
        <v>414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</row>
    <row r="9" spans="1:16" ht="15" customHeight="1" x14ac:dyDescent="0.25">
      <c r="A9" s="251" t="s">
        <v>415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</row>
    <row r="10" spans="1:16" ht="15" customHeight="1" x14ac:dyDescent="0.25">
      <c r="A10" s="251" t="s">
        <v>416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</row>
    <row r="11" spans="1:16" ht="15" customHeight="1" x14ac:dyDescent="0.25">
      <c r="A11" s="251" t="s">
        <v>417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</row>
    <row r="12" spans="1:16" ht="15" customHeight="1" x14ac:dyDescent="0.25">
      <c r="A12" s="251" t="s">
        <v>418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</row>
    <row r="13" spans="1:16" ht="15" customHeight="1" x14ac:dyDescent="0.25">
      <c r="A13" s="251" t="s">
        <v>419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</row>
    <row r="14" spans="1:16" ht="15" customHeight="1" x14ac:dyDescent="0.25">
      <c r="A14" s="251" t="s">
        <v>420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</row>
    <row r="15" spans="1:16" ht="15" customHeight="1" x14ac:dyDescent="0.25">
      <c r="A15" s="251" t="s">
        <v>421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</row>
    <row r="16" spans="1:16" ht="15" customHeight="1" x14ac:dyDescent="0.25">
      <c r="A16" s="251" t="s">
        <v>422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</row>
    <row r="17" spans="1:17" ht="15" customHeight="1" x14ac:dyDescent="0.25">
      <c r="A17" s="251" t="s">
        <v>423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</row>
    <row r="18" spans="1:17" ht="15" customHeight="1" x14ac:dyDescent="0.25">
      <c r="A18" s="251" t="s">
        <v>424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</row>
    <row r="19" spans="1:17" ht="15" customHeight="1" x14ac:dyDescent="0.25">
      <c r="A19" s="251" t="s">
        <v>425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</row>
    <row r="20" spans="1:17" ht="15" customHeight="1" x14ac:dyDescent="0.25">
      <c r="A20" s="251" t="s">
        <v>426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</row>
    <row r="21" spans="1:17" ht="15" customHeight="1" x14ac:dyDescent="0.25">
      <c r="A21" s="251" t="s">
        <v>427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</row>
    <row r="24" spans="1:17" ht="15" customHeight="1" x14ac:dyDescent="0.25">
      <c r="A24" s="252" t="s">
        <v>428</v>
      </c>
      <c r="B24" s="252" t="s">
        <v>429</v>
      </c>
      <c r="C24" s="252" t="s">
        <v>430</v>
      </c>
      <c r="D24" s="252" t="s">
        <v>431</v>
      </c>
      <c r="E24" s="252" t="s">
        <v>431</v>
      </c>
      <c r="F24" s="252" t="s">
        <v>432</v>
      </c>
      <c r="G24" s="252" t="s">
        <v>432</v>
      </c>
      <c r="H24" s="252" t="s">
        <v>432</v>
      </c>
      <c r="I24" s="252" t="s">
        <v>432</v>
      </c>
      <c r="J24" s="252" t="s">
        <v>433</v>
      </c>
      <c r="K24" s="252" t="s">
        <v>434</v>
      </c>
      <c r="L24" s="252" t="s">
        <v>435</v>
      </c>
      <c r="M24" s="252" t="s">
        <v>436</v>
      </c>
      <c r="N24" s="252" t="s">
        <v>437</v>
      </c>
      <c r="O24" s="252" t="s">
        <v>438</v>
      </c>
      <c r="P24" s="252" t="s">
        <v>439</v>
      </c>
    </row>
    <row r="25" spans="1:17" ht="15" customHeight="1" x14ac:dyDescent="0.25">
      <c r="A25" s="252"/>
      <c r="B25" s="252"/>
      <c r="C25" s="252"/>
      <c r="D25" s="252" t="s">
        <v>440</v>
      </c>
      <c r="E25" s="252" t="s">
        <v>441</v>
      </c>
      <c r="F25" s="252" t="s">
        <v>442</v>
      </c>
      <c r="G25" s="252" t="s">
        <v>443</v>
      </c>
      <c r="H25" s="252" t="s">
        <v>443</v>
      </c>
      <c r="I25" s="252" t="s">
        <v>443</v>
      </c>
      <c r="J25" s="252"/>
      <c r="K25" s="252"/>
      <c r="L25" s="252"/>
      <c r="M25" s="252"/>
      <c r="N25" s="252"/>
      <c r="O25" s="252"/>
      <c r="P25" s="252"/>
    </row>
    <row r="26" spans="1:17" ht="63" x14ac:dyDescent="0.25">
      <c r="A26" s="252"/>
      <c r="B26" s="252"/>
      <c r="C26" s="252"/>
      <c r="D26" s="252"/>
      <c r="E26" s="252"/>
      <c r="F26" s="252"/>
      <c r="G26" s="157" t="s">
        <v>444</v>
      </c>
      <c r="H26" s="157" t="s">
        <v>445</v>
      </c>
      <c r="I26" s="157" t="s">
        <v>446</v>
      </c>
      <c r="J26" s="252"/>
      <c r="K26" s="252"/>
      <c r="L26" s="252"/>
      <c r="M26" s="252"/>
      <c r="N26" s="252"/>
      <c r="O26" s="252"/>
      <c r="P26" s="252"/>
    </row>
    <row r="27" spans="1:17" ht="15.75" x14ac:dyDescent="0.25">
      <c r="A27" s="157" t="s">
        <v>447</v>
      </c>
      <c r="B27" s="157" t="s">
        <v>448</v>
      </c>
      <c r="C27" s="157" t="s">
        <v>449</v>
      </c>
      <c r="D27" s="157" t="s">
        <v>450</v>
      </c>
      <c r="E27" s="157" t="s">
        <v>451</v>
      </c>
      <c r="F27" s="157" t="s">
        <v>452</v>
      </c>
      <c r="G27" s="157" t="s">
        <v>453</v>
      </c>
      <c r="H27" s="157" t="s">
        <v>454</v>
      </c>
      <c r="I27" s="157" t="s">
        <v>455</v>
      </c>
      <c r="J27" s="157" t="s">
        <v>456</v>
      </c>
      <c r="K27" s="157" t="s">
        <v>457</v>
      </c>
      <c r="L27" s="157" t="s">
        <v>458</v>
      </c>
      <c r="M27" s="157" t="s">
        <v>459</v>
      </c>
      <c r="N27" s="157" t="s">
        <v>460</v>
      </c>
      <c r="O27" s="157" t="s">
        <v>461</v>
      </c>
      <c r="P27" s="157" t="s">
        <v>462</v>
      </c>
    </row>
    <row r="29" spans="1:17" ht="15.75" x14ac:dyDescent="0.25">
      <c r="A29" s="158" t="s">
        <v>463</v>
      </c>
      <c r="B29" s="158"/>
      <c r="C29" s="158"/>
      <c r="D29" s="159">
        <v>22234607.194699999</v>
      </c>
      <c r="E29" s="159">
        <v>950799.29469999997</v>
      </c>
      <c r="F29" s="159">
        <v>22241739.292479999</v>
      </c>
      <c r="G29" s="159">
        <v>22240864.92661</v>
      </c>
      <c r="H29" s="159">
        <v>874.36586999999997</v>
      </c>
      <c r="I29" s="160">
        <v>8440.91482</v>
      </c>
      <c r="J29" s="161">
        <v>0.99785206323628495</v>
      </c>
      <c r="K29" s="159">
        <v>22196762.363129999</v>
      </c>
      <c r="L29" s="161">
        <v>0.99829793118274601</v>
      </c>
      <c r="M29" s="159">
        <v>1167.8908899999999</v>
      </c>
      <c r="N29" s="159">
        <v>2042.25676</v>
      </c>
      <c r="O29" s="159">
        <v>37844.831570000002</v>
      </c>
      <c r="P29" s="158"/>
    </row>
    <row r="31" spans="1:17" ht="32.25" x14ac:dyDescent="0.25">
      <c r="A31" s="158" t="s">
        <v>464</v>
      </c>
      <c r="B31" s="136" t="s">
        <v>351</v>
      </c>
      <c r="C31" s="162" t="s">
        <v>465</v>
      </c>
      <c r="D31" s="162" t="s">
        <v>466</v>
      </c>
      <c r="E31" s="163">
        <v>62995.848100000003</v>
      </c>
      <c r="F31" s="163">
        <v>9822.7000000000007</v>
      </c>
      <c r="G31" s="163">
        <v>62995.142189999999</v>
      </c>
      <c r="H31" s="163">
        <v>62995.142189999999</v>
      </c>
      <c r="I31" s="163">
        <v>0</v>
      </c>
      <c r="J31" s="160"/>
      <c r="K31" s="164">
        <v>0.99997851914443103</v>
      </c>
      <c r="L31" s="163">
        <v>62973.981010000003</v>
      </c>
      <c r="M31" s="164">
        <v>0.99965288045705403</v>
      </c>
      <c r="N31" s="163">
        <v>0.21099999999999999</v>
      </c>
      <c r="O31" s="163">
        <v>0.21099999999999999</v>
      </c>
      <c r="P31" s="163">
        <v>21.867090000000001</v>
      </c>
      <c r="Q31" s="162" t="s">
        <v>467</v>
      </c>
    </row>
    <row r="32" spans="1:17" ht="31.5" x14ac:dyDescent="0.25">
      <c r="A32" s="158" t="s">
        <v>468</v>
      </c>
      <c r="B32" s="136" t="s">
        <v>352</v>
      </c>
      <c r="C32" s="162" t="s">
        <v>469</v>
      </c>
      <c r="D32" s="162" t="s">
        <v>470</v>
      </c>
      <c r="E32" s="163">
        <v>32961.766860000003</v>
      </c>
      <c r="F32" s="163">
        <v>3400.42688</v>
      </c>
      <c r="G32" s="163">
        <v>32960.442499999997</v>
      </c>
      <c r="H32" s="163">
        <v>32960.442499999997</v>
      </c>
      <c r="I32" s="163">
        <v>0</v>
      </c>
      <c r="J32" s="160"/>
      <c r="K32" s="164">
        <v>0.99992423304217604</v>
      </c>
      <c r="L32" s="163">
        <v>32960.442499999997</v>
      </c>
      <c r="M32" s="164">
        <v>0.99995982132858297</v>
      </c>
      <c r="N32" s="163">
        <v>0.25763999999999998</v>
      </c>
      <c r="O32" s="163">
        <v>0.25763999999999998</v>
      </c>
      <c r="P32" s="163">
        <v>1.32436</v>
      </c>
      <c r="Q32" s="162" t="s">
        <v>467</v>
      </c>
    </row>
    <row r="33" spans="1:17" ht="47.25" x14ac:dyDescent="0.25">
      <c r="A33" s="158" t="s">
        <v>471</v>
      </c>
      <c r="B33" s="136" t="s">
        <v>353</v>
      </c>
      <c r="C33" s="162" t="s">
        <v>472</v>
      </c>
      <c r="D33" s="162" t="s">
        <v>473</v>
      </c>
      <c r="E33" s="163">
        <v>67194.365969999999</v>
      </c>
      <c r="F33" s="163">
        <v>9002.5842200000006</v>
      </c>
      <c r="G33" s="163">
        <v>67160.062239999999</v>
      </c>
      <c r="H33" s="163">
        <v>67160.062239999999</v>
      </c>
      <c r="I33" s="163">
        <v>0</v>
      </c>
      <c r="J33" s="160"/>
      <c r="K33" s="164">
        <v>0.99621069582173805</v>
      </c>
      <c r="L33" s="163">
        <v>67156.852220000001</v>
      </c>
      <c r="M33" s="164">
        <v>0.99944171286597505</v>
      </c>
      <c r="N33" s="163">
        <v>34.113529999999997</v>
      </c>
      <c r="O33" s="163">
        <v>34.113529999999997</v>
      </c>
      <c r="P33" s="163">
        <v>37.513750000000002</v>
      </c>
      <c r="Q33" s="162" t="s">
        <v>467</v>
      </c>
    </row>
    <row r="34" spans="1:17" ht="31.5" x14ac:dyDescent="0.25">
      <c r="A34" s="158" t="s">
        <v>474</v>
      </c>
      <c r="B34" s="136" t="s">
        <v>354</v>
      </c>
      <c r="C34" s="162" t="s">
        <v>475</v>
      </c>
      <c r="D34" s="162" t="s">
        <v>476</v>
      </c>
      <c r="E34" s="163">
        <v>24236.144700000001</v>
      </c>
      <c r="F34" s="163">
        <v>4380</v>
      </c>
      <c r="G34" s="163">
        <v>24231.436730000001</v>
      </c>
      <c r="H34" s="163">
        <v>24231.436730000001</v>
      </c>
      <c r="I34" s="163">
        <v>0</v>
      </c>
      <c r="J34" s="160"/>
      <c r="K34" s="164">
        <v>0.99963866666666701</v>
      </c>
      <c r="L34" s="163">
        <v>24203.150180000001</v>
      </c>
      <c r="M34" s="164">
        <v>0.998638623411091</v>
      </c>
      <c r="N34" s="163">
        <v>1.58264</v>
      </c>
      <c r="O34" s="163">
        <v>1.58264</v>
      </c>
      <c r="P34" s="163">
        <v>32.994520000000001</v>
      </c>
      <c r="Q34" s="162" t="s">
        <v>467</v>
      </c>
    </row>
    <row r="35" spans="1:17" ht="31.5" x14ac:dyDescent="0.25">
      <c r="A35" s="158" t="s">
        <v>477</v>
      </c>
      <c r="B35" s="136" t="s">
        <v>355</v>
      </c>
      <c r="C35" s="162" t="s">
        <v>478</v>
      </c>
      <c r="D35" s="162" t="s">
        <v>479</v>
      </c>
      <c r="E35" s="163">
        <v>25642.959800000001</v>
      </c>
      <c r="F35" s="163">
        <v>2215.35</v>
      </c>
      <c r="G35" s="163">
        <v>25641.88579</v>
      </c>
      <c r="H35" s="163">
        <v>25641.88579</v>
      </c>
      <c r="I35" s="163">
        <v>0</v>
      </c>
      <c r="J35" s="160"/>
      <c r="K35" s="164">
        <v>0.99953202428510202</v>
      </c>
      <c r="L35" s="163">
        <v>25637.637360000001</v>
      </c>
      <c r="M35" s="164">
        <v>0.99979244049667004</v>
      </c>
      <c r="N35" s="163">
        <v>1.0367299999999999</v>
      </c>
      <c r="O35" s="163">
        <v>1.0367299999999999</v>
      </c>
      <c r="P35" s="163">
        <v>5.3224400000000003</v>
      </c>
      <c r="Q35" s="162" t="s">
        <v>467</v>
      </c>
    </row>
    <row r="36" spans="1:17" ht="31.5" x14ac:dyDescent="0.25">
      <c r="A36" s="158" t="s">
        <v>480</v>
      </c>
      <c r="B36" s="136" t="s">
        <v>356</v>
      </c>
      <c r="C36" s="162" t="s">
        <v>481</v>
      </c>
      <c r="D36" s="162" t="s">
        <v>482</v>
      </c>
      <c r="E36" s="163">
        <v>25538.307799999999</v>
      </c>
      <c r="F36" s="163">
        <v>4877</v>
      </c>
      <c r="G36" s="163">
        <v>25538.093939999999</v>
      </c>
      <c r="H36" s="163">
        <v>25538.093939999999</v>
      </c>
      <c r="I36" s="163">
        <v>0</v>
      </c>
      <c r="J36" s="160"/>
      <c r="K36" s="164">
        <v>0.99998564691408698</v>
      </c>
      <c r="L36" s="163">
        <v>25538.093939999999</v>
      </c>
      <c r="M36" s="164">
        <v>0.99999162591344504</v>
      </c>
      <c r="N36" s="163">
        <v>7.0000000000000007E-2</v>
      </c>
      <c r="O36" s="163">
        <v>7.0000000000000007E-2</v>
      </c>
      <c r="P36" s="163">
        <v>0.21385999999999999</v>
      </c>
      <c r="Q36" s="162" t="s">
        <v>467</v>
      </c>
    </row>
    <row r="37" spans="1:17" ht="47.25" x14ac:dyDescent="0.25">
      <c r="A37" s="158" t="s">
        <v>483</v>
      </c>
      <c r="B37" s="136"/>
      <c r="C37" s="162" t="s">
        <v>484</v>
      </c>
      <c r="D37" s="162" t="s">
        <v>485</v>
      </c>
      <c r="E37" s="163">
        <v>49029.376530000001</v>
      </c>
      <c r="F37" s="163">
        <v>6239.9</v>
      </c>
      <c r="G37" s="163">
        <v>49026.159890000003</v>
      </c>
      <c r="H37" s="163">
        <v>49026.159890000003</v>
      </c>
      <c r="I37" s="163">
        <v>0</v>
      </c>
      <c r="J37" s="160"/>
      <c r="K37" s="164">
        <v>0.999722392987067</v>
      </c>
      <c r="L37" s="163">
        <v>49026.159890000003</v>
      </c>
      <c r="M37" s="164">
        <v>0.99993439361811898</v>
      </c>
      <c r="N37" s="163">
        <v>1.73224</v>
      </c>
      <c r="O37" s="163">
        <v>1.73224</v>
      </c>
      <c r="P37" s="163">
        <v>3.2166399999999999</v>
      </c>
      <c r="Q37" s="162" t="s">
        <v>467</v>
      </c>
    </row>
    <row r="38" spans="1:17" ht="32.25" x14ac:dyDescent="0.25">
      <c r="A38" s="158" t="s">
        <v>486</v>
      </c>
      <c r="B38" s="136" t="s">
        <v>357</v>
      </c>
      <c r="C38" s="162" t="s">
        <v>487</v>
      </c>
      <c r="D38" s="162" t="s">
        <v>488</v>
      </c>
      <c r="E38" s="163">
        <v>38316.670590000002</v>
      </c>
      <c r="F38" s="163">
        <v>3914.1556799999998</v>
      </c>
      <c r="G38" s="163">
        <v>38312.481679999997</v>
      </c>
      <c r="H38" s="163">
        <v>38312.481679999997</v>
      </c>
      <c r="I38" s="163">
        <v>0</v>
      </c>
      <c r="J38" s="160"/>
      <c r="K38" s="164">
        <v>0.99908939493178295</v>
      </c>
      <c r="L38" s="163">
        <v>38283.273560000001</v>
      </c>
      <c r="M38" s="164">
        <v>0.99912839426062505</v>
      </c>
      <c r="N38" s="163">
        <v>3.5642499999999999</v>
      </c>
      <c r="O38" s="163">
        <v>3.5642499999999999</v>
      </c>
      <c r="P38" s="163">
        <v>33.397030000000001</v>
      </c>
      <c r="Q38" s="162" t="s">
        <v>467</v>
      </c>
    </row>
    <row r="39" spans="1:17" ht="31.5" x14ac:dyDescent="0.25">
      <c r="A39" s="158" t="s">
        <v>489</v>
      </c>
      <c r="B39" s="136" t="s">
        <v>358</v>
      </c>
      <c r="C39" s="162" t="s">
        <v>490</v>
      </c>
      <c r="D39" s="162" t="s">
        <v>491</v>
      </c>
      <c r="E39" s="163">
        <v>38279.575799999999</v>
      </c>
      <c r="F39" s="163">
        <v>5049.7</v>
      </c>
      <c r="G39" s="163">
        <v>38273.524490000003</v>
      </c>
      <c r="H39" s="163">
        <v>38273.524490000003</v>
      </c>
      <c r="I39" s="163">
        <v>0</v>
      </c>
      <c r="J39" s="160"/>
      <c r="K39" s="164">
        <v>0.99881219874448002</v>
      </c>
      <c r="L39" s="163">
        <v>38273.524490000003</v>
      </c>
      <c r="M39" s="164">
        <v>0.99984191804967704</v>
      </c>
      <c r="N39" s="163">
        <v>5.9980399999999996</v>
      </c>
      <c r="O39" s="163">
        <v>5.9980399999999996</v>
      </c>
      <c r="P39" s="163">
        <v>6.05131</v>
      </c>
      <c r="Q39" s="162" t="s">
        <v>467</v>
      </c>
    </row>
    <row r="40" spans="1:17" ht="31.5" x14ac:dyDescent="0.25">
      <c r="A40" s="158" t="s">
        <v>492</v>
      </c>
      <c r="B40" s="136" t="s">
        <v>359</v>
      </c>
      <c r="C40" s="162" t="s">
        <v>493</v>
      </c>
      <c r="D40" s="162" t="s">
        <v>494</v>
      </c>
      <c r="E40" s="163">
        <v>86526.428</v>
      </c>
      <c r="F40" s="163">
        <v>13366.2</v>
      </c>
      <c r="G40" s="163">
        <v>86525.733640000006</v>
      </c>
      <c r="H40" s="163">
        <v>86525.733640000006</v>
      </c>
      <c r="I40" s="163">
        <v>0</v>
      </c>
      <c r="J40" s="160"/>
      <c r="K40" s="164">
        <v>0.99997598419894995</v>
      </c>
      <c r="L40" s="163">
        <v>86074.136190000005</v>
      </c>
      <c r="M40" s="164">
        <v>0.99477278999660101</v>
      </c>
      <c r="N40" s="163">
        <v>0.32100000000000001</v>
      </c>
      <c r="O40" s="163">
        <v>0.32100000000000001</v>
      </c>
      <c r="P40" s="163">
        <v>452.29181</v>
      </c>
      <c r="Q40" s="162" t="s">
        <v>467</v>
      </c>
    </row>
    <row r="41" spans="1:17" ht="31.5" x14ac:dyDescent="0.25">
      <c r="A41" s="158" t="s">
        <v>495</v>
      </c>
      <c r="B41" s="150" t="s">
        <v>360</v>
      </c>
      <c r="C41" s="162" t="s">
        <v>496</v>
      </c>
      <c r="D41" s="162" t="s">
        <v>497</v>
      </c>
      <c r="E41" s="163">
        <v>31159.354800000001</v>
      </c>
      <c r="F41" s="163">
        <v>2677.3868000000002</v>
      </c>
      <c r="G41" s="163">
        <v>31154.178650000002</v>
      </c>
      <c r="H41" s="163">
        <v>31154.178650000002</v>
      </c>
      <c r="I41" s="163">
        <v>0</v>
      </c>
      <c r="J41" s="160"/>
      <c r="K41" s="164">
        <v>0.99942904028659596</v>
      </c>
      <c r="L41" s="163">
        <v>31122.08668</v>
      </c>
      <c r="M41" s="164">
        <v>0.99880395084432205</v>
      </c>
      <c r="N41" s="163">
        <v>1.52868</v>
      </c>
      <c r="O41" s="163">
        <v>1.52868</v>
      </c>
      <c r="P41" s="163">
        <v>37.268120000000003</v>
      </c>
      <c r="Q41" s="162" t="s">
        <v>467</v>
      </c>
    </row>
    <row r="42" spans="1:17" ht="31.5" x14ac:dyDescent="0.25">
      <c r="A42" s="158" t="s">
        <v>498</v>
      </c>
      <c r="B42" s="136" t="s">
        <v>361</v>
      </c>
      <c r="C42" s="162" t="s">
        <v>499</v>
      </c>
      <c r="D42" s="162" t="s">
        <v>500</v>
      </c>
      <c r="E42" s="163">
        <v>121856.79019</v>
      </c>
      <c r="F42" s="163">
        <v>8681.7999999999993</v>
      </c>
      <c r="G42" s="163">
        <v>121854.95533</v>
      </c>
      <c r="H42" s="163">
        <v>121854.95533</v>
      </c>
      <c r="I42" s="163">
        <v>0</v>
      </c>
      <c r="J42" s="160"/>
      <c r="K42" s="164">
        <v>0.99983209011955998</v>
      </c>
      <c r="L42" s="163">
        <v>121761.26639</v>
      </c>
      <c r="M42" s="164">
        <v>0.99921609784854004</v>
      </c>
      <c r="N42" s="163">
        <v>1.4577599999999999</v>
      </c>
      <c r="O42" s="163">
        <v>1.4577599999999999</v>
      </c>
      <c r="P42" s="163">
        <v>95.523799999999994</v>
      </c>
      <c r="Q42" s="162" t="s">
        <v>467</v>
      </c>
    </row>
    <row r="43" spans="1:17" ht="31.5" x14ac:dyDescent="0.25">
      <c r="A43" s="158" t="s">
        <v>501</v>
      </c>
      <c r="B43" s="150" t="s">
        <v>362</v>
      </c>
      <c r="C43" s="162" t="s">
        <v>502</v>
      </c>
      <c r="D43" s="162" t="s">
        <v>503</v>
      </c>
      <c r="E43" s="163">
        <v>68179.448000000004</v>
      </c>
      <c r="F43" s="163">
        <v>12477.5</v>
      </c>
      <c r="G43" s="163">
        <v>68179.069109999997</v>
      </c>
      <c r="H43" s="163">
        <v>68179.069109999997</v>
      </c>
      <c r="I43" s="163">
        <v>0</v>
      </c>
      <c r="J43" s="160"/>
      <c r="K43" s="164">
        <v>0.99997755399719501</v>
      </c>
      <c r="L43" s="163">
        <v>68179.069109999997</v>
      </c>
      <c r="M43" s="164">
        <v>0.99999444275348204</v>
      </c>
      <c r="N43" s="163">
        <v>0.28006999999999999</v>
      </c>
      <c r="O43" s="163">
        <v>0.28006999999999999</v>
      </c>
      <c r="P43" s="163">
        <v>0.37889</v>
      </c>
      <c r="Q43" s="162" t="s">
        <v>467</v>
      </c>
    </row>
    <row r="44" spans="1:17" ht="31.5" x14ac:dyDescent="0.25">
      <c r="A44" s="158" t="s">
        <v>504</v>
      </c>
      <c r="B44" s="154" t="s">
        <v>505</v>
      </c>
      <c r="C44" s="162" t="s">
        <v>506</v>
      </c>
      <c r="D44" s="162" t="s">
        <v>507</v>
      </c>
      <c r="E44" s="163">
        <v>27373.77895</v>
      </c>
      <c r="F44" s="163">
        <v>4562.1379999999999</v>
      </c>
      <c r="G44" s="163">
        <v>27373.439289999998</v>
      </c>
      <c r="H44" s="163">
        <v>27373.439289999998</v>
      </c>
      <c r="I44" s="163">
        <v>0</v>
      </c>
      <c r="J44" s="160"/>
      <c r="K44" s="164">
        <v>0.99993424135789</v>
      </c>
      <c r="L44" s="163">
        <v>27314.1891</v>
      </c>
      <c r="M44" s="164">
        <v>0.99782310472701496</v>
      </c>
      <c r="N44" s="163">
        <v>0.3</v>
      </c>
      <c r="O44" s="163">
        <v>0.3</v>
      </c>
      <c r="P44" s="163">
        <v>59.589849999999998</v>
      </c>
      <c r="Q44" s="162" t="s">
        <v>467</v>
      </c>
    </row>
    <row r="45" spans="1:17" ht="31.5" x14ac:dyDescent="0.25">
      <c r="A45" s="158" t="s">
        <v>508</v>
      </c>
      <c r="B45" s="152" t="s">
        <v>363</v>
      </c>
      <c r="C45" s="162" t="s">
        <v>509</v>
      </c>
      <c r="D45" s="162" t="s">
        <v>510</v>
      </c>
      <c r="E45" s="163">
        <v>53860.691279999999</v>
      </c>
      <c r="F45" s="163">
        <v>5794.82</v>
      </c>
      <c r="G45" s="163">
        <v>53849.904929999997</v>
      </c>
      <c r="H45" s="163">
        <v>53849.904929999997</v>
      </c>
      <c r="I45" s="163">
        <v>0</v>
      </c>
      <c r="J45" s="160"/>
      <c r="K45" s="164">
        <v>0.99871181330912795</v>
      </c>
      <c r="L45" s="163">
        <v>53849.865859999998</v>
      </c>
      <c r="M45" s="164">
        <v>0.99979901074897604</v>
      </c>
      <c r="N45" s="163">
        <v>7.4648099999999999</v>
      </c>
      <c r="O45" s="163">
        <v>7.4648099999999999</v>
      </c>
      <c r="P45" s="163">
        <v>10.825419999999999</v>
      </c>
      <c r="Q45" s="162" t="s">
        <v>467</v>
      </c>
    </row>
    <row r="46" spans="1:17" ht="31.5" x14ac:dyDescent="0.25">
      <c r="A46" s="158" t="s">
        <v>511</v>
      </c>
      <c r="B46" s="136" t="s">
        <v>364</v>
      </c>
      <c r="C46" s="162" t="s">
        <v>512</v>
      </c>
      <c r="D46" s="162" t="s">
        <v>513</v>
      </c>
      <c r="E46" s="163">
        <v>46360.786999999997</v>
      </c>
      <c r="F46" s="163">
        <v>3615.4</v>
      </c>
      <c r="G46" s="163">
        <v>46353.870560000003</v>
      </c>
      <c r="H46" s="163">
        <v>46353.870560000003</v>
      </c>
      <c r="I46" s="163">
        <v>0</v>
      </c>
      <c r="J46" s="160"/>
      <c r="K46" s="164">
        <v>0.99975541572163495</v>
      </c>
      <c r="L46" s="163">
        <v>46349.370560000003</v>
      </c>
      <c r="M46" s="164">
        <v>0.99975374792494398</v>
      </c>
      <c r="N46" s="163">
        <v>0.88427</v>
      </c>
      <c r="O46" s="163">
        <v>0.88427</v>
      </c>
      <c r="P46" s="163">
        <v>11.41644</v>
      </c>
      <c r="Q46" s="162" t="s">
        <v>467</v>
      </c>
    </row>
    <row r="47" spans="1:17" ht="31.5" x14ac:dyDescent="0.25">
      <c r="A47" s="158" t="s">
        <v>514</v>
      </c>
      <c r="B47" s="136" t="s">
        <v>515</v>
      </c>
      <c r="C47" s="162" t="s">
        <v>516</v>
      </c>
      <c r="D47" s="162" t="s">
        <v>517</v>
      </c>
      <c r="E47" s="163">
        <v>29642.4817</v>
      </c>
      <c r="F47" s="163">
        <v>2340.8000000000002</v>
      </c>
      <c r="G47" s="163">
        <v>29642.19455</v>
      </c>
      <c r="H47" s="163">
        <v>29642.19455</v>
      </c>
      <c r="I47" s="163">
        <v>0</v>
      </c>
      <c r="J47" s="160"/>
      <c r="K47" s="164">
        <v>0.99988405673274094</v>
      </c>
      <c r="L47" s="163">
        <v>29642.19455</v>
      </c>
      <c r="M47" s="164">
        <v>0.99999031288935603</v>
      </c>
      <c r="N47" s="163">
        <v>0.27139999999999997</v>
      </c>
      <c r="O47" s="163">
        <v>0.27139999999999997</v>
      </c>
      <c r="P47" s="163">
        <v>0.28715000000000002</v>
      </c>
      <c r="Q47" s="162" t="s">
        <v>467</v>
      </c>
    </row>
    <row r="48" spans="1:17" ht="31.5" x14ac:dyDescent="0.25">
      <c r="A48" s="158" t="s">
        <v>518</v>
      </c>
      <c r="B48" s="136" t="s">
        <v>365</v>
      </c>
      <c r="C48" s="162" t="s">
        <v>519</v>
      </c>
      <c r="D48" s="162" t="s">
        <v>520</v>
      </c>
      <c r="E48" s="163">
        <v>24689.54</v>
      </c>
      <c r="F48" s="163">
        <v>4936.5</v>
      </c>
      <c r="G48" s="163">
        <v>24683.820919999998</v>
      </c>
      <c r="H48" s="163">
        <v>24683.820919999998</v>
      </c>
      <c r="I48" s="163">
        <v>0</v>
      </c>
      <c r="J48" s="160"/>
      <c r="K48" s="164">
        <v>0.99894315608224504</v>
      </c>
      <c r="L48" s="163">
        <v>24683.820919999998</v>
      </c>
      <c r="M48" s="164">
        <v>0.99976836020436199</v>
      </c>
      <c r="N48" s="163">
        <v>5.2171099999999999</v>
      </c>
      <c r="O48" s="163">
        <v>5.2171099999999999</v>
      </c>
      <c r="P48" s="163">
        <v>5.7190799999999999</v>
      </c>
      <c r="Q48" s="162" t="s">
        <v>467</v>
      </c>
    </row>
    <row r="49" spans="1:17" ht="31.5" x14ac:dyDescent="0.25">
      <c r="A49" s="158" t="s">
        <v>521</v>
      </c>
      <c r="B49" s="136" t="s">
        <v>366</v>
      </c>
      <c r="C49" s="162" t="s">
        <v>522</v>
      </c>
      <c r="D49" s="162" t="s">
        <v>523</v>
      </c>
      <c r="E49" s="163">
        <v>21828.27752</v>
      </c>
      <c r="F49" s="163">
        <v>2761.7</v>
      </c>
      <c r="G49" s="163">
        <v>21827.735369999999</v>
      </c>
      <c r="H49" s="163">
        <v>21827.735369999999</v>
      </c>
      <c r="I49" s="163">
        <v>0</v>
      </c>
      <c r="J49" s="160"/>
      <c r="K49" s="164">
        <v>0.99986990259622699</v>
      </c>
      <c r="L49" s="163">
        <v>21827.735369999999</v>
      </c>
      <c r="M49" s="164">
        <v>0.99997516295092403</v>
      </c>
      <c r="N49" s="163">
        <v>0.35929</v>
      </c>
      <c r="O49" s="163">
        <v>0.35929</v>
      </c>
      <c r="P49" s="163">
        <v>0.54215000000000002</v>
      </c>
      <c r="Q49" s="162" t="s">
        <v>467</v>
      </c>
    </row>
    <row r="50" spans="1:17" ht="31.5" x14ac:dyDescent="0.25">
      <c r="A50" s="158" t="s">
        <v>524</v>
      </c>
      <c r="B50" s="136" t="s">
        <v>367</v>
      </c>
      <c r="C50" s="162" t="s">
        <v>525</v>
      </c>
      <c r="D50" s="162" t="s">
        <v>526</v>
      </c>
      <c r="E50" s="163">
        <v>24520.150900000001</v>
      </c>
      <c r="F50" s="163">
        <v>5328.6652000000004</v>
      </c>
      <c r="G50" s="163">
        <v>24519.709630000001</v>
      </c>
      <c r="H50" s="163">
        <v>24519.709630000001</v>
      </c>
      <c r="I50" s="163">
        <v>0</v>
      </c>
      <c r="J50" s="160"/>
      <c r="K50" s="164">
        <v>0.99996790941191105</v>
      </c>
      <c r="L50" s="163">
        <v>24519.499739999999</v>
      </c>
      <c r="M50" s="164">
        <v>0.99997344388284304</v>
      </c>
      <c r="N50" s="163">
        <v>0.17100000000000001</v>
      </c>
      <c r="O50" s="163">
        <v>0.17100000000000001</v>
      </c>
      <c r="P50" s="163">
        <v>0.65115999999999996</v>
      </c>
      <c r="Q50" s="162" t="s">
        <v>467</v>
      </c>
    </row>
    <row r="51" spans="1:17" ht="47.25" x14ac:dyDescent="0.25">
      <c r="A51" s="158" t="s">
        <v>527</v>
      </c>
      <c r="B51" s="136" t="s">
        <v>528</v>
      </c>
      <c r="C51" s="162" t="s">
        <v>529</v>
      </c>
      <c r="D51" s="162" t="s">
        <v>530</v>
      </c>
      <c r="E51" s="163">
        <v>51023.143499999998</v>
      </c>
      <c r="F51" s="163">
        <v>3030.6</v>
      </c>
      <c r="G51" s="163">
        <v>51021.102780000001</v>
      </c>
      <c r="H51" s="163">
        <v>51021.102780000001</v>
      </c>
      <c r="I51" s="163">
        <v>0</v>
      </c>
      <c r="J51" s="160"/>
      <c r="K51" s="164">
        <v>0.99984771662377103</v>
      </c>
      <c r="L51" s="163">
        <v>51021.102780000001</v>
      </c>
      <c r="M51" s="164">
        <v>0.99996000403228802</v>
      </c>
      <c r="N51" s="163">
        <v>0.46150999999999998</v>
      </c>
      <c r="O51" s="163">
        <v>0.46150999999999998</v>
      </c>
      <c r="P51" s="163">
        <v>2.0407199999999999</v>
      </c>
      <c r="Q51" s="162" t="s">
        <v>467</v>
      </c>
    </row>
    <row r="52" spans="1:17" ht="31.5" x14ac:dyDescent="0.25">
      <c r="A52" s="158" t="s">
        <v>531</v>
      </c>
      <c r="B52" s="136" t="s">
        <v>368</v>
      </c>
      <c r="C52" s="162" t="s">
        <v>532</v>
      </c>
      <c r="D52" s="162" t="s">
        <v>533</v>
      </c>
      <c r="E52" s="163">
        <v>59853.195699999997</v>
      </c>
      <c r="F52" s="163">
        <v>4564.0114800000001</v>
      </c>
      <c r="G52" s="163">
        <v>59852.711799999997</v>
      </c>
      <c r="H52" s="163">
        <v>59852.711799999997</v>
      </c>
      <c r="I52" s="163">
        <v>0</v>
      </c>
      <c r="J52" s="160"/>
      <c r="K52" s="164">
        <v>0.99999264901060203</v>
      </c>
      <c r="L52" s="163">
        <v>59824.337659999997</v>
      </c>
      <c r="M52" s="164">
        <v>0.99951785297906803</v>
      </c>
      <c r="N52" s="163">
        <v>3.3550000000000003E-2</v>
      </c>
      <c r="O52" s="163">
        <v>3.3550000000000003E-2</v>
      </c>
      <c r="P52" s="163">
        <v>28.858039999999999</v>
      </c>
      <c r="Q52" s="162" t="s">
        <v>467</v>
      </c>
    </row>
    <row r="53" spans="1:17" ht="31.5" x14ac:dyDescent="0.25">
      <c r="A53" s="158" t="s">
        <v>534</v>
      </c>
      <c r="B53" s="136" t="s">
        <v>369</v>
      </c>
      <c r="C53" s="162" t="s">
        <v>535</v>
      </c>
      <c r="D53" s="162" t="s">
        <v>536</v>
      </c>
      <c r="E53" s="163">
        <v>44940.077940000003</v>
      </c>
      <c r="F53" s="163">
        <v>7337.6813899999997</v>
      </c>
      <c r="G53" s="163">
        <v>44938.704810000003</v>
      </c>
      <c r="H53" s="163">
        <v>44938.704810000003</v>
      </c>
      <c r="I53" s="163">
        <v>0</v>
      </c>
      <c r="J53" s="160"/>
      <c r="K53" s="164">
        <v>0.99986827037743597</v>
      </c>
      <c r="L53" s="163">
        <v>44826.954039999997</v>
      </c>
      <c r="M53" s="164">
        <v>0.99748278362687703</v>
      </c>
      <c r="N53" s="163">
        <v>0.96658999999999995</v>
      </c>
      <c r="O53" s="163">
        <v>0.96658999999999995</v>
      </c>
      <c r="P53" s="163">
        <v>113.12390000000001</v>
      </c>
      <c r="Q53" s="162" t="s">
        <v>467</v>
      </c>
    </row>
    <row r="54" spans="1:17" ht="31.5" x14ac:dyDescent="0.25">
      <c r="A54" s="158" t="s">
        <v>537</v>
      </c>
      <c r="B54" s="136" t="s">
        <v>370</v>
      </c>
      <c r="C54" s="162" t="s">
        <v>538</v>
      </c>
      <c r="D54" s="162" t="s">
        <v>539</v>
      </c>
      <c r="E54" s="163">
        <v>39890.063840000003</v>
      </c>
      <c r="F54" s="163">
        <v>6904.3433599999998</v>
      </c>
      <c r="G54" s="163">
        <v>39889.975160000002</v>
      </c>
      <c r="H54" s="163">
        <v>39889.975160000002</v>
      </c>
      <c r="I54" s="163">
        <v>0</v>
      </c>
      <c r="J54" s="160"/>
      <c r="K54" s="164">
        <v>0.99998899243620498</v>
      </c>
      <c r="L54" s="163">
        <v>39889.975160000002</v>
      </c>
      <c r="M54" s="164">
        <v>0.99999777688999603</v>
      </c>
      <c r="N54" s="163">
        <v>7.5999999999999998E-2</v>
      </c>
      <c r="O54" s="163">
        <v>7.5999999999999998E-2</v>
      </c>
      <c r="P54" s="163">
        <v>8.8679999999999995E-2</v>
      </c>
      <c r="Q54" s="162" t="s">
        <v>467</v>
      </c>
    </row>
    <row r="55" spans="1:17" ht="42.75" x14ac:dyDescent="0.25">
      <c r="A55" s="158" t="s">
        <v>540</v>
      </c>
      <c r="B55" s="136" t="s">
        <v>371</v>
      </c>
      <c r="C55" s="162" t="s">
        <v>541</v>
      </c>
      <c r="D55" s="162" t="s">
        <v>542</v>
      </c>
      <c r="E55" s="163">
        <v>26939.6705</v>
      </c>
      <c r="F55" s="163">
        <v>5325.4</v>
      </c>
      <c r="G55" s="163">
        <v>26939.359390000001</v>
      </c>
      <c r="H55" s="163">
        <v>26939.359390000001</v>
      </c>
      <c r="I55" s="163">
        <v>0</v>
      </c>
      <c r="J55" s="160"/>
      <c r="K55" s="164">
        <v>0.99994243812671402</v>
      </c>
      <c r="L55" s="163">
        <v>26939.359390000001</v>
      </c>
      <c r="M55" s="164">
        <v>0.99998845160337102</v>
      </c>
      <c r="N55" s="163">
        <v>0.30653999999999998</v>
      </c>
      <c r="O55" s="163">
        <v>0.30653999999999998</v>
      </c>
      <c r="P55" s="163">
        <v>0.31111</v>
      </c>
      <c r="Q55" s="162" t="s">
        <v>467</v>
      </c>
    </row>
    <row r="56" spans="1:17" ht="31.5" x14ac:dyDescent="0.25">
      <c r="A56" s="158" t="s">
        <v>543</v>
      </c>
      <c r="B56" s="136" t="s">
        <v>372</v>
      </c>
      <c r="C56" s="162" t="s">
        <v>544</v>
      </c>
      <c r="D56" s="162" t="s">
        <v>545</v>
      </c>
      <c r="E56" s="163">
        <v>62581.5236</v>
      </c>
      <c r="F56" s="163">
        <v>5973.6675999999998</v>
      </c>
      <c r="G56" s="163">
        <v>62578.412880000003</v>
      </c>
      <c r="H56" s="163">
        <v>62578.412880000003</v>
      </c>
      <c r="I56" s="163">
        <v>0</v>
      </c>
      <c r="J56" s="160"/>
      <c r="K56" s="164">
        <v>0.99996651973069295</v>
      </c>
      <c r="L56" s="163">
        <v>62286.154049999997</v>
      </c>
      <c r="M56" s="164">
        <v>0.99528024354459799</v>
      </c>
      <c r="N56" s="163">
        <v>0.2</v>
      </c>
      <c r="O56" s="163">
        <v>0.2</v>
      </c>
      <c r="P56" s="163">
        <v>295.36955</v>
      </c>
      <c r="Q56" s="162" t="s">
        <v>467</v>
      </c>
    </row>
    <row r="57" spans="1:17" ht="31.5" x14ac:dyDescent="0.25">
      <c r="A57" s="158" t="s">
        <v>546</v>
      </c>
      <c r="B57" s="136" t="s">
        <v>373</v>
      </c>
      <c r="C57" s="162" t="s">
        <v>547</v>
      </c>
      <c r="D57" s="162" t="s">
        <v>548</v>
      </c>
      <c r="E57" s="163">
        <v>171472.16151000001</v>
      </c>
      <c r="F57" s="163">
        <v>19862.703509999999</v>
      </c>
      <c r="G57" s="163">
        <v>171308.15693</v>
      </c>
      <c r="H57" s="163">
        <v>171308.15693</v>
      </c>
      <c r="I57" s="163">
        <v>0</v>
      </c>
      <c r="J57" s="160"/>
      <c r="K57" s="164">
        <v>0.99180877568262105</v>
      </c>
      <c r="L57" s="163">
        <v>170944.06318999999</v>
      </c>
      <c r="M57" s="164">
        <v>0.99692020958183802</v>
      </c>
      <c r="N57" s="163">
        <v>162.69986</v>
      </c>
      <c r="O57" s="163">
        <v>162.69986</v>
      </c>
      <c r="P57" s="163">
        <v>528.09831999999994</v>
      </c>
      <c r="Q57" s="162" t="s">
        <v>467</v>
      </c>
    </row>
    <row r="58" spans="1:17" ht="31.5" x14ac:dyDescent="0.25">
      <c r="A58" s="158" t="s">
        <v>549</v>
      </c>
      <c r="B58" s="136" t="s">
        <v>374</v>
      </c>
      <c r="C58" s="162" t="s">
        <v>550</v>
      </c>
      <c r="D58" s="162" t="s">
        <v>551</v>
      </c>
      <c r="E58" s="163">
        <v>63336.440999999999</v>
      </c>
      <c r="F58" s="163">
        <v>4176</v>
      </c>
      <c r="G58" s="163">
        <v>63332.712529999997</v>
      </c>
      <c r="H58" s="163">
        <v>63332.712529999997</v>
      </c>
      <c r="I58" s="163">
        <v>0</v>
      </c>
      <c r="J58" s="160"/>
      <c r="K58" s="164">
        <v>0.99993454262452097</v>
      </c>
      <c r="L58" s="163">
        <v>63332.712529999997</v>
      </c>
      <c r="M58" s="164">
        <v>0.99994113230959702</v>
      </c>
      <c r="N58" s="163">
        <v>0.27334999999999998</v>
      </c>
      <c r="O58" s="163">
        <v>0.27334999999999998</v>
      </c>
      <c r="P58" s="163">
        <v>3.7284700000000002</v>
      </c>
      <c r="Q58" s="162" t="s">
        <v>467</v>
      </c>
    </row>
    <row r="59" spans="1:17" ht="31.5" x14ac:dyDescent="0.25">
      <c r="A59" s="158" t="s">
        <v>552</v>
      </c>
      <c r="B59" s="136" t="s">
        <v>553</v>
      </c>
      <c r="C59" s="162" t="s">
        <v>554</v>
      </c>
      <c r="D59" s="162" t="s">
        <v>555</v>
      </c>
      <c r="E59" s="163">
        <v>32628.713489999998</v>
      </c>
      <c r="F59" s="163">
        <v>3019.6</v>
      </c>
      <c r="G59" s="163">
        <v>32625.97623</v>
      </c>
      <c r="H59" s="163">
        <v>32625.97623</v>
      </c>
      <c r="I59" s="163">
        <v>0</v>
      </c>
      <c r="J59" s="160"/>
      <c r="K59" s="164">
        <v>0.99936789972181805</v>
      </c>
      <c r="L59" s="163">
        <v>32606.729149999999</v>
      </c>
      <c r="M59" s="164">
        <v>0.99932622718922903</v>
      </c>
      <c r="N59" s="163">
        <v>1.90869</v>
      </c>
      <c r="O59" s="163">
        <v>1.90869</v>
      </c>
      <c r="P59" s="163">
        <v>21.98434</v>
      </c>
      <c r="Q59" s="162" t="s">
        <v>467</v>
      </c>
    </row>
    <row r="60" spans="1:17" ht="31.5" x14ac:dyDescent="0.25">
      <c r="A60" s="158" t="s">
        <v>556</v>
      </c>
      <c r="B60" s="136" t="s">
        <v>375</v>
      </c>
      <c r="C60" s="162" t="s">
        <v>557</v>
      </c>
      <c r="D60" s="162" t="s">
        <v>558</v>
      </c>
      <c r="E60" s="163">
        <v>30064.525529999999</v>
      </c>
      <c r="F60" s="163">
        <v>6556.5</v>
      </c>
      <c r="G60" s="163">
        <v>30063.464609999999</v>
      </c>
      <c r="H60" s="163">
        <v>30063.464609999999</v>
      </c>
      <c r="I60" s="163">
        <v>0</v>
      </c>
      <c r="J60" s="160"/>
      <c r="K60" s="164">
        <v>0.99994263402730099</v>
      </c>
      <c r="L60" s="163">
        <v>30039.928049999999</v>
      </c>
      <c r="M60" s="164">
        <v>0.99918184373222696</v>
      </c>
      <c r="N60" s="163">
        <v>0.37612000000000001</v>
      </c>
      <c r="O60" s="163">
        <v>0.37612000000000001</v>
      </c>
      <c r="P60" s="163">
        <v>24.597480000000001</v>
      </c>
      <c r="Q60" s="162" t="s">
        <v>467</v>
      </c>
    </row>
    <row r="61" spans="1:17" ht="31.5" x14ac:dyDescent="0.25">
      <c r="A61" s="158" t="s">
        <v>559</v>
      </c>
      <c r="B61" s="136" t="s">
        <v>376</v>
      </c>
      <c r="C61" s="162" t="s">
        <v>560</v>
      </c>
      <c r="D61" s="162" t="s">
        <v>561</v>
      </c>
      <c r="E61" s="163">
        <v>24881.853490000001</v>
      </c>
      <c r="F61" s="163">
        <v>8927.0904900000005</v>
      </c>
      <c r="G61" s="163">
        <v>24873.697919999999</v>
      </c>
      <c r="H61" s="163">
        <v>24873.697919999999</v>
      </c>
      <c r="I61" s="163">
        <v>0</v>
      </c>
      <c r="J61" s="160"/>
      <c r="K61" s="164">
        <v>0.99998879814200303</v>
      </c>
      <c r="L61" s="163">
        <v>24873.697919999999</v>
      </c>
      <c r="M61" s="164">
        <v>0.99967222819621204</v>
      </c>
      <c r="N61" s="163">
        <v>0.1</v>
      </c>
      <c r="O61" s="163">
        <v>0.1</v>
      </c>
      <c r="P61" s="163">
        <v>8.1555700000000009</v>
      </c>
      <c r="Q61" s="162" t="s">
        <v>467</v>
      </c>
    </row>
    <row r="62" spans="1:17" ht="31.5" x14ac:dyDescent="0.25">
      <c r="A62" s="158" t="s">
        <v>562</v>
      </c>
      <c r="B62" s="136" t="s">
        <v>377</v>
      </c>
      <c r="C62" s="162" t="s">
        <v>563</v>
      </c>
      <c r="D62" s="162" t="s">
        <v>564</v>
      </c>
      <c r="E62" s="163">
        <v>36598.29133</v>
      </c>
      <c r="F62" s="163">
        <v>2852.3805600000001</v>
      </c>
      <c r="G62" s="163">
        <v>36590.989450000001</v>
      </c>
      <c r="H62" s="163">
        <v>36590.989450000001</v>
      </c>
      <c r="I62" s="163">
        <v>0</v>
      </c>
      <c r="J62" s="160"/>
      <c r="K62" s="164">
        <v>0.99745982001784494</v>
      </c>
      <c r="L62" s="163">
        <v>36507.360229999998</v>
      </c>
      <c r="M62" s="164">
        <v>0.99751542772365798</v>
      </c>
      <c r="N62" s="163">
        <v>7.2455600000000002</v>
      </c>
      <c r="O62" s="163">
        <v>7.2455600000000002</v>
      </c>
      <c r="P62" s="163">
        <v>90.931100000000001</v>
      </c>
      <c r="Q62" s="162" t="s">
        <v>467</v>
      </c>
    </row>
    <row r="63" spans="1:17" ht="31.5" x14ac:dyDescent="0.25">
      <c r="A63" s="158" t="s">
        <v>565</v>
      </c>
      <c r="B63" s="152" t="s">
        <v>378</v>
      </c>
      <c r="C63" s="162" t="s">
        <v>566</v>
      </c>
      <c r="D63" s="162" t="s">
        <v>567</v>
      </c>
      <c r="E63" s="163">
        <v>40073.153039999997</v>
      </c>
      <c r="F63" s="163">
        <v>2939.3090000000002</v>
      </c>
      <c r="G63" s="163">
        <v>40064.869330000001</v>
      </c>
      <c r="H63" s="163">
        <v>40064.869330000001</v>
      </c>
      <c r="I63" s="163">
        <v>0</v>
      </c>
      <c r="J63" s="160"/>
      <c r="K63" s="164">
        <v>0.99733553022155896</v>
      </c>
      <c r="L63" s="163">
        <v>40063.934209999999</v>
      </c>
      <c r="M63" s="164">
        <v>0.99976994997147395</v>
      </c>
      <c r="N63" s="163">
        <v>7.8316999999999997</v>
      </c>
      <c r="O63" s="163">
        <v>7.8316999999999997</v>
      </c>
      <c r="P63" s="163">
        <v>9.2188300000000005</v>
      </c>
      <c r="Q63" s="162" t="s">
        <v>467</v>
      </c>
    </row>
    <row r="64" spans="1:17" ht="31.5" x14ac:dyDescent="0.25">
      <c r="A64" s="158" t="s">
        <v>568</v>
      </c>
      <c r="B64" s="136" t="s">
        <v>379</v>
      </c>
      <c r="C64" s="162" t="s">
        <v>569</v>
      </c>
      <c r="D64" s="162" t="s">
        <v>570</v>
      </c>
      <c r="E64" s="163">
        <v>27413.56</v>
      </c>
      <c r="F64" s="163">
        <v>6906.2</v>
      </c>
      <c r="G64" s="163">
        <v>27409.69397</v>
      </c>
      <c r="H64" s="163">
        <v>27409.69397</v>
      </c>
      <c r="I64" s="163">
        <v>0</v>
      </c>
      <c r="J64" s="160">
        <v>4.4427000000000003</v>
      </c>
      <c r="K64" s="164">
        <v>0.99912833830471204</v>
      </c>
      <c r="L64" s="163">
        <v>27020.509470000001</v>
      </c>
      <c r="M64" s="164">
        <v>0.98566218579418396</v>
      </c>
      <c r="N64" s="163">
        <v>6.0198700000000001</v>
      </c>
      <c r="O64" s="163">
        <v>6.0198700000000001</v>
      </c>
      <c r="P64" s="163">
        <v>393.05052999999998</v>
      </c>
      <c r="Q64" s="162" t="s">
        <v>467</v>
      </c>
    </row>
    <row r="65" spans="1:17" ht="31.5" x14ac:dyDescent="0.25">
      <c r="A65" s="158" t="s">
        <v>571</v>
      </c>
      <c r="B65" s="136" t="s">
        <v>380</v>
      </c>
      <c r="C65" s="162" t="s">
        <v>572</v>
      </c>
      <c r="D65" s="162" t="s">
        <v>573</v>
      </c>
      <c r="E65" s="163">
        <v>60476.587240000001</v>
      </c>
      <c r="F65" s="163">
        <v>10040.63624</v>
      </c>
      <c r="G65" s="163">
        <v>60447.988449999997</v>
      </c>
      <c r="H65" s="163">
        <v>60447.988449999997</v>
      </c>
      <c r="I65" s="163">
        <v>0</v>
      </c>
      <c r="J65" s="160"/>
      <c r="K65" s="164">
        <v>0.99998696496946304</v>
      </c>
      <c r="L65" s="163">
        <v>60447.988449999997</v>
      </c>
      <c r="M65" s="164">
        <v>0.99952710972451997</v>
      </c>
      <c r="N65" s="163">
        <v>0.13088</v>
      </c>
      <c r="O65" s="163">
        <v>0.13088</v>
      </c>
      <c r="P65" s="163">
        <v>28.598790000000001</v>
      </c>
      <c r="Q65" s="162" t="s">
        <v>467</v>
      </c>
    </row>
    <row r="66" spans="1:17" ht="31.5" x14ac:dyDescent="0.25">
      <c r="A66" s="158" t="s">
        <v>574</v>
      </c>
      <c r="B66" s="153" t="s">
        <v>381</v>
      </c>
      <c r="C66" s="162" t="s">
        <v>575</v>
      </c>
      <c r="D66" s="162" t="s">
        <v>576</v>
      </c>
      <c r="E66" s="163">
        <v>18943.759760000001</v>
      </c>
      <c r="F66" s="163">
        <v>3236.9</v>
      </c>
      <c r="G66" s="163">
        <v>18941.840629999999</v>
      </c>
      <c r="H66" s="163">
        <v>18941.840629999999</v>
      </c>
      <c r="I66" s="163">
        <v>0</v>
      </c>
      <c r="J66" s="160"/>
      <c r="K66" s="164">
        <v>0.99969768296827199</v>
      </c>
      <c r="L66" s="163">
        <v>18941.840629999999</v>
      </c>
      <c r="M66" s="164">
        <v>0.99989869328875003</v>
      </c>
      <c r="N66" s="163">
        <v>0.97857000000000005</v>
      </c>
      <c r="O66" s="163">
        <v>0.97857000000000005</v>
      </c>
      <c r="P66" s="163">
        <v>1.91913</v>
      </c>
      <c r="Q66" s="162" t="s">
        <v>467</v>
      </c>
    </row>
    <row r="67" spans="1:17" ht="31.5" x14ac:dyDescent="0.25">
      <c r="A67" s="158" t="s">
        <v>577</v>
      </c>
      <c r="B67" s="136" t="s">
        <v>382</v>
      </c>
      <c r="C67" s="162" t="s">
        <v>578</v>
      </c>
      <c r="D67" s="162" t="s">
        <v>579</v>
      </c>
      <c r="E67" s="163">
        <v>57281.241040000001</v>
      </c>
      <c r="F67" s="163">
        <v>6898.7</v>
      </c>
      <c r="G67" s="163">
        <v>57280.954599999997</v>
      </c>
      <c r="H67" s="163">
        <v>57280.954599999997</v>
      </c>
      <c r="I67" s="163">
        <v>0</v>
      </c>
      <c r="J67" s="160"/>
      <c r="K67" s="164">
        <v>0.999968811515213</v>
      </c>
      <c r="L67" s="163">
        <v>57264.17424</v>
      </c>
      <c r="M67" s="164">
        <v>0.99970205254477496</v>
      </c>
      <c r="N67" s="163">
        <v>0.21515999999999999</v>
      </c>
      <c r="O67" s="163">
        <v>0.21515999999999999</v>
      </c>
      <c r="P67" s="163">
        <v>17.066800000000001</v>
      </c>
      <c r="Q67" s="162" t="s">
        <v>467</v>
      </c>
    </row>
    <row r="68" spans="1:17" ht="31.5" x14ac:dyDescent="0.25">
      <c r="A68" s="158" t="s">
        <v>580</v>
      </c>
      <c r="B68" s="136" t="s">
        <v>383</v>
      </c>
      <c r="C68" s="162" t="s">
        <v>581</v>
      </c>
      <c r="D68" s="162" t="s">
        <v>582</v>
      </c>
      <c r="E68" s="163">
        <v>62980.043720000001</v>
      </c>
      <c r="F68" s="163">
        <v>8082.9210599999997</v>
      </c>
      <c r="G68" s="163">
        <v>62838.69169</v>
      </c>
      <c r="H68" s="163">
        <v>62838.69169</v>
      </c>
      <c r="I68" s="163">
        <v>0</v>
      </c>
      <c r="J68" s="160"/>
      <c r="K68" s="164">
        <v>0.98251856983989905</v>
      </c>
      <c r="L68" s="163">
        <v>62836.531690000003</v>
      </c>
      <c r="M68" s="164">
        <v>0.99772130945735704</v>
      </c>
      <c r="N68" s="163">
        <v>141.30101999999999</v>
      </c>
      <c r="O68" s="163">
        <v>141.30101999999999</v>
      </c>
      <c r="P68" s="163">
        <v>143.51203000000001</v>
      </c>
      <c r="Q68" s="162" t="s">
        <v>467</v>
      </c>
    </row>
    <row r="69" spans="1:17" ht="32.25" x14ac:dyDescent="0.25">
      <c r="A69" s="158" t="s">
        <v>583</v>
      </c>
      <c r="B69" s="136" t="s">
        <v>384</v>
      </c>
      <c r="C69" s="162" t="s">
        <v>584</v>
      </c>
      <c r="D69" s="162" t="s">
        <v>585</v>
      </c>
      <c r="E69" s="163">
        <v>23025.071260000001</v>
      </c>
      <c r="F69" s="163">
        <v>2076.4</v>
      </c>
      <c r="G69" s="163">
        <v>23021.626</v>
      </c>
      <c r="H69" s="163">
        <v>23021.626</v>
      </c>
      <c r="I69" s="163">
        <v>0</v>
      </c>
      <c r="J69" s="160"/>
      <c r="K69" s="164">
        <v>0.99859089770757103</v>
      </c>
      <c r="L69" s="163">
        <v>23021.626</v>
      </c>
      <c r="M69" s="164">
        <v>0.99985036919273396</v>
      </c>
      <c r="N69" s="163">
        <v>2.9258600000000001</v>
      </c>
      <c r="O69" s="163">
        <v>2.9258600000000001</v>
      </c>
      <c r="P69" s="163">
        <v>3.4452600000000002</v>
      </c>
      <c r="Q69" s="162" t="s">
        <v>467</v>
      </c>
    </row>
    <row r="70" spans="1:17" ht="31.5" x14ac:dyDescent="0.25">
      <c r="A70" s="158" t="s">
        <v>586</v>
      </c>
      <c r="B70" s="136" t="s">
        <v>385</v>
      </c>
      <c r="C70" s="162" t="s">
        <v>587</v>
      </c>
      <c r="D70" s="162" t="s">
        <v>588</v>
      </c>
      <c r="E70" s="163">
        <v>60329.168259999999</v>
      </c>
      <c r="F70" s="163">
        <v>11678.943359999999</v>
      </c>
      <c r="G70" s="163">
        <v>60328.448490000002</v>
      </c>
      <c r="H70" s="163">
        <v>60328.448490000002</v>
      </c>
      <c r="I70" s="163">
        <v>0</v>
      </c>
      <c r="J70" s="160"/>
      <c r="K70" s="164">
        <v>0.99998374510483101</v>
      </c>
      <c r="L70" s="163">
        <v>60328.448490000002</v>
      </c>
      <c r="M70" s="164">
        <v>0.99998806928686801</v>
      </c>
      <c r="N70" s="163">
        <v>0.18984000000000001</v>
      </c>
      <c r="O70" s="163">
        <v>0.18984000000000001</v>
      </c>
      <c r="P70" s="163">
        <v>0.71977000000000002</v>
      </c>
      <c r="Q70" s="162" t="s">
        <v>467</v>
      </c>
    </row>
    <row r="71" spans="1:17" ht="32.25" x14ac:dyDescent="0.25">
      <c r="A71" s="158" t="s">
        <v>589</v>
      </c>
      <c r="B71" s="136" t="s">
        <v>386</v>
      </c>
      <c r="C71" s="162" t="s">
        <v>590</v>
      </c>
      <c r="D71" s="162" t="s">
        <v>591</v>
      </c>
      <c r="E71" s="163">
        <v>166354.01809999999</v>
      </c>
      <c r="F71" s="163">
        <v>19577.960999999999</v>
      </c>
      <c r="G71" s="163">
        <v>166343.07042999999</v>
      </c>
      <c r="H71" s="163">
        <v>166343.07042999999</v>
      </c>
      <c r="I71" s="163">
        <v>0</v>
      </c>
      <c r="J71" s="160"/>
      <c r="K71" s="164">
        <v>0.99944268660051006</v>
      </c>
      <c r="L71" s="163">
        <v>166230.45845999999</v>
      </c>
      <c r="M71" s="164">
        <v>0.99925724883948597</v>
      </c>
      <c r="N71" s="163">
        <v>10.911060000000001</v>
      </c>
      <c r="O71" s="163">
        <v>10.911060000000001</v>
      </c>
      <c r="P71" s="163">
        <v>123.55964</v>
      </c>
      <c r="Q71" s="162" t="s">
        <v>467</v>
      </c>
    </row>
    <row r="72" spans="1:17" ht="31.5" x14ac:dyDescent="0.25">
      <c r="A72" s="158" t="s">
        <v>592</v>
      </c>
      <c r="B72" s="136" t="s">
        <v>387</v>
      </c>
      <c r="C72" s="162" t="s">
        <v>593</v>
      </c>
      <c r="D72" s="162" t="s">
        <v>594</v>
      </c>
      <c r="E72" s="163">
        <v>94523.580189999993</v>
      </c>
      <c r="F72" s="163">
        <v>15629.676729999999</v>
      </c>
      <c r="G72" s="163">
        <v>94516.763449999999</v>
      </c>
      <c r="H72" s="163">
        <v>94516.763449999999</v>
      </c>
      <c r="I72" s="163">
        <v>0</v>
      </c>
      <c r="J72" s="160"/>
      <c r="K72" s="164">
        <v>0.99965814392118901</v>
      </c>
      <c r="L72" s="163">
        <v>94516.763449999999</v>
      </c>
      <c r="M72" s="164">
        <v>0.99992788318019399</v>
      </c>
      <c r="N72" s="163">
        <v>5.3430999999999997</v>
      </c>
      <c r="O72" s="163">
        <v>5.3430999999999997</v>
      </c>
      <c r="P72" s="163">
        <v>6.8167400000000002</v>
      </c>
      <c r="Q72" s="162" t="s">
        <v>467</v>
      </c>
    </row>
    <row r="73" spans="1:17" ht="31.5" x14ac:dyDescent="0.25">
      <c r="A73" s="158" t="s">
        <v>595</v>
      </c>
      <c r="B73" s="136" t="s">
        <v>388</v>
      </c>
      <c r="C73" s="162" t="s">
        <v>596</v>
      </c>
      <c r="D73" s="162" t="s">
        <v>597</v>
      </c>
      <c r="E73" s="163">
        <v>91161.025999999998</v>
      </c>
      <c r="F73" s="163">
        <v>15090.5</v>
      </c>
      <c r="G73" s="163">
        <v>91158.295679999996</v>
      </c>
      <c r="H73" s="163">
        <v>91158.295679999996</v>
      </c>
      <c r="I73" s="163">
        <v>0</v>
      </c>
      <c r="J73" s="160"/>
      <c r="K73" s="164">
        <v>0.99997256353334896</v>
      </c>
      <c r="L73" s="163">
        <v>91158.295679999996</v>
      </c>
      <c r="M73" s="164">
        <v>0.99997004948145296</v>
      </c>
      <c r="N73" s="163">
        <v>0.41403000000000001</v>
      </c>
      <c r="O73" s="163">
        <v>0.41403000000000001</v>
      </c>
      <c r="P73" s="163">
        <v>2.7303199999999999</v>
      </c>
      <c r="Q73" s="162" t="s">
        <v>467</v>
      </c>
    </row>
    <row r="74" spans="1:17" ht="31.5" x14ac:dyDescent="0.25">
      <c r="A74" s="158" t="s">
        <v>598</v>
      </c>
      <c r="B74" s="152" t="s">
        <v>389</v>
      </c>
      <c r="C74" s="162" t="s">
        <v>599</v>
      </c>
      <c r="D74" s="162" t="s">
        <v>600</v>
      </c>
      <c r="E74" s="163">
        <v>23517.783490000002</v>
      </c>
      <c r="F74" s="163">
        <v>2638.4113900000002</v>
      </c>
      <c r="G74" s="163">
        <v>23517.32343</v>
      </c>
      <c r="H74" s="163">
        <v>23517.32343</v>
      </c>
      <c r="I74" s="163">
        <v>0</v>
      </c>
      <c r="J74" s="160"/>
      <c r="K74" s="164">
        <v>0.99989735869052598</v>
      </c>
      <c r="L74" s="163">
        <v>23517.32343</v>
      </c>
      <c r="M74" s="164">
        <v>0.99998043778231904</v>
      </c>
      <c r="N74" s="163">
        <v>0.27081</v>
      </c>
      <c r="O74" s="163">
        <v>0.27081</v>
      </c>
      <c r="P74" s="163">
        <v>0.46006000000000002</v>
      </c>
      <c r="Q74" s="162" t="s">
        <v>467</v>
      </c>
    </row>
    <row r="75" spans="1:17" ht="31.5" x14ac:dyDescent="0.25">
      <c r="A75" s="158" t="s">
        <v>601</v>
      </c>
      <c r="B75" s="152" t="s">
        <v>390</v>
      </c>
      <c r="C75" s="162" t="s">
        <v>602</v>
      </c>
      <c r="D75" s="162" t="s">
        <v>603</v>
      </c>
      <c r="E75" s="163">
        <v>35070.212070000001</v>
      </c>
      <c r="F75" s="163">
        <v>4305.3051599999999</v>
      </c>
      <c r="G75" s="163">
        <v>35069.541290000001</v>
      </c>
      <c r="H75" s="163">
        <v>35069.541290000001</v>
      </c>
      <c r="I75" s="163">
        <v>0</v>
      </c>
      <c r="J75" s="160"/>
      <c r="K75" s="164">
        <v>0.99991773405441997</v>
      </c>
      <c r="L75" s="163">
        <v>35044.66272</v>
      </c>
      <c r="M75" s="164">
        <v>0.99927148002558397</v>
      </c>
      <c r="N75" s="163">
        <v>0.35417999999999999</v>
      </c>
      <c r="O75" s="163">
        <v>0.35417999999999999</v>
      </c>
      <c r="P75" s="163">
        <v>25.54935</v>
      </c>
      <c r="Q75" s="162" t="s">
        <v>467</v>
      </c>
    </row>
    <row r="76" spans="1:17" ht="31.5" x14ac:dyDescent="0.25">
      <c r="A76" s="158" t="s">
        <v>604</v>
      </c>
      <c r="B76" s="136" t="s">
        <v>605</v>
      </c>
      <c r="C76" s="162" t="s">
        <v>606</v>
      </c>
      <c r="D76" s="162" t="s">
        <v>607</v>
      </c>
      <c r="E76" s="163">
        <v>31889.779399999999</v>
      </c>
      <c r="F76" s="163">
        <v>3636.3</v>
      </c>
      <c r="G76" s="163">
        <v>31887.43417</v>
      </c>
      <c r="H76" s="163">
        <v>31887.43417</v>
      </c>
      <c r="I76" s="163">
        <v>0</v>
      </c>
      <c r="J76" s="160"/>
      <c r="K76" s="164">
        <v>0.99989826746968102</v>
      </c>
      <c r="L76" s="163">
        <v>31860.590179999999</v>
      </c>
      <c r="M76" s="164">
        <v>0.99908468416686502</v>
      </c>
      <c r="N76" s="163">
        <v>0.36992999999999998</v>
      </c>
      <c r="O76" s="163">
        <v>0.36992999999999998</v>
      </c>
      <c r="P76" s="163">
        <v>29.189219999999999</v>
      </c>
      <c r="Q76" s="162" t="s">
        <v>467</v>
      </c>
    </row>
    <row r="77" spans="1:17" ht="63" x14ac:dyDescent="0.25">
      <c r="A77" s="158" t="s">
        <v>608</v>
      </c>
      <c r="B77" s="154" t="s">
        <v>391</v>
      </c>
      <c r="C77" s="162" t="s">
        <v>609</v>
      </c>
      <c r="D77" s="162" t="s">
        <v>610</v>
      </c>
      <c r="E77" s="163">
        <v>93856.179250000001</v>
      </c>
      <c r="F77" s="163">
        <v>7673.3972000000003</v>
      </c>
      <c r="G77" s="163">
        <v>93854.280100000004</v>
      </c>
      <c r="H77" s="163">
        <v>93854.280100000004</v>
      </c>
      <c r="I77" s="163">
        <v>0</v>
      </c>
      <c r="J77" s="160"/>
      <c r="K77" s="164">
        <v>0.999781515285042</v>
      </c>
      <c r="L77" s="163">
        <v>93817.147849999994</v>
      </c>
      <c r="M77" s="164">
        <v>0.99958413606528695</v>
      </c>
      <c r="N77" s="163">
        <v>1.67652</v>
      </c>
      <c r="O77" s="163">
        <v>1.67652</v>
      </c>
      <c r="P77" s="163">
        <v>39.031399999999998</v>
      </c>
      <c r="Q77" s="162" t="s">
        <v>467</v>
      </c>
    </row>
    <row r="78" spans="1:17" ht="31.5" x14ac:dyDescent="0.25">
      <c r="A78" s="158" t="s">
        <v>611</v>
      </c>
      <c r="B78" s="136" t="s">
        <v>392</v>
      </c>
      <c r="C78" s="162" t="s">
        <v>612</v>
      </c>
      <c r="D78" s="162" t="s">
        <v>613</v>
      </c>
      <c r="E78" s="163">
        <v>31983.656729999999</v>
      </c>
      <c r="F78" s="163">
        <v>2734.3</v>
      </c>
      <c r="G78" s="163">
        <v>31982.502670000002</v>
      </c>
      <c r="H78" s="163">
        <v>31982.502670000002</v>
      </c>
      <c r="I78" s="163">
        <v>0</v>
      </c>
      <c r="J78" s="160"/>
      <c r="K78" s="164">
        <v>0.99972865815748102</v>
      </c>
      <c r="L78" s="163">
        <v>31982.502670000002</v>
      </c>
      <c r="M78" s="164">
        <v>0.99996391719653099</v>
      </c>
      <c r="N78" s="163">
        <v>0.74192999999999998</v>
      </c>
      <c r="O78" s="163">
        <v>0.74192999999999998</v>
      </c>
      <c r="P78" s="163">
        <v>1.1540600000000001</v>
      </c>
      <c r="Q78" s="162" t="s">
        <v>467</v>
      </c>
    </row>
    <row r="79" spans="1:17" ht="31.5" x14ac:dyDescent="0.25">
      <c r="A79" s="158" t="s">
        <v>614</v>
      </c>
      <c r="B79" s="136" t="s">
        <v>393</v>
      </c>
      <c r="C79" s="162" t="s">
        <v>615</v>
      </c>
      <c r="D79" s="162" t="s">
        <v>616</v>
      </c>
      <c r="E79" s="163">
        <v>23354.266</v>
      </c>
      <c r="F79" s="163">
        <v>2340.5</v>
      </c>
      <c r="G79" s="163">
        <v>23350.665669999998</v>
      </c>
      <c r="H79" s="163">
        <v>23350.665669999998</v>
      </c>
      <c r="I79" s="163">
        <v>0</v>
      </c>
      <c r="J79" s="160"/>
      <c r="K79" s="164">
        <v>0.99886028199102805</v>
      </c>
      <c r="L79" s="163">
        <v>23350.665669999998</v>
      </c>
      <c r="M79" s="164">
        <v>0.99984583844339203</v>
      </c>
      <c r="N79" s="163">
        <v>2.66751</v>
      </c>
      <c r="O79" s="163">
        <v>2.66751</v>
      </c>
      <c r="P79" s="163">
        <v>3.60033</v>
      </c>
      <c r="Q79" s="162" t="s">
        <v>467</v>
      </c>
    </row>
    <row r="80" spans="1:17" ht="31.5" x14ac:dyDescent="0.25">
      <c r="A80" s="158" t="s">
        <v>617</v>
      </c>
      <c r="B80" s="136" t="s">
        <v>618</v>
      </c>
      <c r="C80" s="162" t="s">
        <v>619</v>
      </c>
      <c r="D80" s="162" t="s">
        <v>620</v>
      </c>
      <c r="E80" s="163">
        <v>122098.5487</v>
      </c>
      <c r="F80" s="163">
        <v>24045.200000000001</v>
      </c>
      <c r="G80" s="163">
        <v>122032.26153</v>
      </c>
      <c r="H80" s="163">
        <v>122032.26153</v>
      </c>
      <c r="I80" s="163">
        <v>0</v>
      </c>
      <c r="J80" s="160"/>
      <c r="K80" s="164">
        <v>0.99731798654201298</v>
      </c>
      <c r="L80" s="163">
        <v>122032.26153</v>
      </c>
      <c r="M80" s="164">
        <v>0.99945710108182495</v>
      </c>
      <c r="N80" s="163">
        <v>64.489549999999994</v>
      </c>
      <c r="O80" s="163">
        <v>64.489549999999994</v>
      </c>
      <c r="P80" s="163">
        <v>66.287170000000003</v>
      </c>
      <c r="Q80" s="162" t="s">
        <v>467</v>
      </c>
    </row>
    <row r="81" spans="1:17" ht="63" x14ac:dyDescent="0.25">
      <c r="A81" s="158" t="s">
        <v>621</v>
      </c>
      <c r="B81" s="136" t="s">
        <v>394</v>
      </c>
      <c r="C81" s="162" t="s">
        <v>622</v>
      </c>
      <c r="D81" s="162" t="s">
        <v>623</v>
      </c>
      <c r="E81" s="163">
        <v>108503.18805</v>
      </c>
      <c r="F81" s="163">
        <v>18487.902160000001</v>
      </c>
      <c r="G81" s="163">
        <v>108502.15066</v>
      </c>
      <c r="H81" s="163">
        <v>108502.15066</v>
      </c>
      <c r="I81" s="163">
        <v>0</v>
      </c>
      <c r="J81" s="160"/>
      <c r="K81" s="164">
        <v>0.99997318516748401</v>
      </c>
      <c r="L81" s="163">
        <v>108502.15066</v>
      </c>
      <c r="M81" s="164">
        <v>0.99999043908277097</v>
      </c>
      <c r="N81" s="163">
        <v>0.49575000000000002</v>
      </c>
      <c r="O81" s="163">
        <v>0.49575000000000002</v>
      </c>
      <c r="P81" s="163">
        <v>1.03739</v>
      </c>
      <c r="Q81" s="162" t="s">
        <v>467</v>
      </c>
    </row>
    <row r="82" spans="1:17" ht="31.5" x14ac:dyDescent="0.25">
      <c r="A82" s="158" t="s">
        <v>624</v>
      </c>
      <c r="B82" s="136" t="s">
        <v>395</v>
      </c>
      <c r="C82" s="162" t="s">
        <v>625</v>
      </c>
      <c r="D82" s="162" t="s">
        <v>626</v>
      </c>
      <c r="E82" s="163">
        <v>436745.51027999999</v>
      </c>
      <c r="F82" s="163">
        <v>53498.148739999997</v>
      </c>
      <c r="G82" s="163">
        <v>436676.09250000003</v>
      </c>
      <c r="H82" s="163">
        <v>435801.72662999999</v>
      </c>
      <c r="I82" s="163">
        <v>874.36586999999997</v>
      </c>
      <c r="J82" s="160"/>
      <c r="K82" s="164">
        <v>0.98236839961352296</v>
      </c>
      <c r="L82" s="163">
        <v>434907.81312000001</v>
      </c>
      <c r="M82" s="164">
        <v>0.99579229295609295</v>
      </c>
      <c r="N82" s="163">
        <v>68.892110000000002</v>
      </c>
      <c r="O82" s="163">
        <v>943.25797999999998</v>
      </c>
      <c r="P82" s="163">
        <v>1837.6971599999999</v>
      </c>
      <c r="Q82" s="162" t="s">
        <v>467</v>
      </c>
    </row>
    <row r="83" spans="1:17" ht="31.5" x14ac:dyDescent="0.25">
      <c r="A83" s="158" t="s">
        <v>627</v>
      </c>
      <c r="B83" s="136" t="s">
        <v>396</v>
      </c>
      <c r="C83" s="162" t="s">
        <v>628</v>
      </c>
      <c r="D83" s="162" t="s">
        <v>629</v>
      </c>
      <c r="E83" s="163">
        <v>64200.4755</v>
      </c>
      <c r="F83" s="163">
        <v>14954.5</v>
      </c>
      <c r="G83" s="163">
        <v>64199.228719999999</v>
      </c>
      <c r="H83" s="163">
        <v>64199.228719999999</v>
      </c>
      <c r="I83" s="163">
        <v>0</v>
      </c>
      <c r="J83" s="160"/>
      <c r="K83" s="164">
        <v>0.99998185629743597</v>
      </c>
      <c r="L83" s="163">
        <v>64199.228719999999</v>
      </c>
      <c r="M83" s="164">
        <v>0.99998057989461497</v>
      </c>
      <c r="N83" s="163">
        <v>0.27133000000000002</v>
      </c>
      <c r="O83" s="163">
        <v>0.27133000000000002</v>
      </c>
      <c r="P83" s="163">
        <v>1.24678</v>
      </c>
      <c r="Q83" s="162" t="s">
        <v>467</v>
      </c>
    </row>
    <row r="84" spans="1:17" ht="31.5" x14ac:dyDescent="0.25">
      <c r="A84" s="158" t="s">
        <v>630</v>
      </c>
      <c r="B84" s="136" t="s">
        <v>631</v>
      </c>
      <c r="C84" s="162" t="s">
        <v>632</v>
      </c>
      <c r="D84" s="162" t="s">
        <v>633</v>
      </c>
      <c r="E84" s="163">
        <v>18787.397850000001</v>
      </c>
      <c r="F84" s="163">
        <v>1991.088</v>
      </c>
      <c r="G84" s="163">
        <v>18787.397850000001</v>
      </c>
      <c r="H84" s="163">
        <v>18787.397850000001</v>
      </c>
      <c r="I84" s="163">
        <v>0</v>
      </c>
      <c r="J84" s="160"/>
      <c r="K84" s="164">
        <v>1</v>
      </c>
      <c r="L84" s="163">
        <v>18787.397850000001</v>
      </c>
      <c r="M84" s="164">
        <v>1</v>
      </c>
      <c r="N84" s="163">
        <v>0</v>
      </c>
      <c r="O84" s="163">
        <v>0</v>
      </c>
      <c r="P84" s="163">
        <v>0</v>
      </c>
      <c r="Q84" s="162" t="s">
        <v>467</v>
      </c>
    </row>
    <row r="85" spans="1:17" ht="63.75" x14ac:dyDescent="0.25">
      <c r="A85" s="158" t="s">
        <v>634</v>
      </c>
      <c r="B85" s="136" t="s">
        <v>397</v>
      </c>
      <c r="C85" s="162" t="s">
        <v>635</v>
      </c>
      <c r="D85" s="162" t="s">
        <v>636</v>
      </c>
      <c r="E85" s="163">
        <v>195550.00498999999</v>
      </c>
      <c r="F85" s="163">
        <v>29830.7</v>
      </c>
      <c r="G85" s="163">
        <v>195371.46252999999</v>
      </c>
      <c r="H85" s="163">
        <v>195371.46252999999</v>
      </c>
      <c r="I85" s="163">
        <v>0</v>
      </c>
      <c r="J85" s="160"/>
      <c r="K85" s="164">
        <v>0.994970212231024</v>
      </c>
      <c r="L85" s="163">
        <v>165661.78239000001</v>
      </c>
      <c r="M85" s="165">
        <v>0.84715815987052301</v>
      </c>
      <c r="N85" s="163">
        <v>150.04209</v>
      </c>
      <c r="O85" s="163">
        <v>150.04209</v>
      </c>
      <c r="P85" s="163">
        <v>29888.222600000001</v>
      </c>
      <c r="Q85" s="162" t="s">
        <v>467</v>
      </c>
    </row>
    <row r="86" spans="1:17" ht="31.5" x14ac:dyDescent="0.25">
      <c r="A86" s="158" t="s">
        <v>637</v>
      </c>
      <c r="B86" s="136" t="s">
        <v>398</v>
      </c>
      <c r="C86" s="162" t="s">
        <v>638</v>
      </c>
      <c r="D86" s="162" t="s">
        <v>639</v>
      </c>
      <c r="E86" s="163">
        <v>29434.805499999999</v>
      </c>
      <c r="F86" s="163">
        <v>2764.3</v>
      </c>
      <c r="G86" s="163">
        <v>29432.896270000001</v>
      </c>
      <c r="H86" s="163">
        <v>29432.896270000001</v>
      </c>
      <c r="I86" s="163">
        <v>0</v>
      </c>
      <c r="J86" s="160"/>
      <c r="K86" s="164">
        <v>0.99934304163802801</v>
      </c>
      <c r="L86" s="163">
        <v>29429.270680000001</v>
      </c>
      <c r="M86" s="164">
        <v>0.99981196342540801</v>
      </c>
      <c r="N86" s="163">
        <v>1.81603</v>
      </c>
      <c r="O86" s="163">
        <v>1.81603</v>
      </c>
      <c r="P86" s="163">
        <v>5.5348199999999999</v>
      </c>
      <c r="Q86" s="162" t="s">
        <v>467</v>
      </c>
    </row>
    <row r="87" spans="1:17" ht="31.5" x14ac:dyDescent="0.25">
      <c r="A87" s="158"/>
      <c r="B87" s="154" t="s">
        <v>399</v>
      </c>
      <c r="C87" s="162" t="s">
        <v>640</v>
      </c>
      <c r="D87" s="162" t="s">
        <v>641</v>
      </c>
      <c r="E87" s="163">
        <v>18772651.772360001</v>
      </c>
      <c r="F87" s="163">
        <v>485766.38948999997</v>
      </c>
      <c r="G87" s="163">
        <v>18780604.70645</v>
      </c>
      <c r="H87" s="163">
        <v>18780604.70645</v>
      </c>
      <c r="I87" s="163">
        <v>0</v>
      </c>
      <c r="J87" s="160">
        <v>8436.4721200000004</v>
      </c>
      <c r="K87" s="164">
        <v>0.999057010036283</v>
      </c>
      <c r="L87" s="163">
        <v>18769370.271120001</v>
      </c>
      <c r="M87" s="164">
        <v>0.99982519777814105</v>
      </c>
      <c r="N87" s="163">
        <v>458.07283000000001</v>
      </c>
      <c r="O87" s="163">
        <v>458.07283000000001</v>
      </c>
      <c r="P87" s="163">
        <v>3281.5012400000001</v>
      </c>
      <c r="Q87" s="162" t="s">
        <v>467</v>
      </c>
    </row>
    <row r="88" spans="1:17" ht="21.75" x14ac:dyDescent="0.25">
      <c r="B88" s="136" t="s">
        <v>400</v>
      </c>
    </row>
    <row r="89" spans="1:17" ht="53.25" x14ac:dyDescent="0.25">
      <c r="B89" s="136" t="s">
        <v>401</v>
      </c>
    </row>
    <row r="90" spans="1:17" ht="21.75" x14ac:dyDescent="0.25">
      <c r="B90" s="136" t="s">
        <v>402</v>
      </c>
    </row>
    <row r="91" spans="1:17" ht="21.75" x14ac:dyDescent="0.25">
      <c r="B91" s="136" t="s">
        <v>403</v>
      </c>
    </row>
    <row r="92" spans="1:17" ht="21.75" x14ac:dyDescent="0.25">
      <c r="B92" s="136" t="s">
        <v>404</v>
      </c>
    </row>
    <row r="93" spans="1:17" ht="21.75" x14ac:dyDescent="0.25">
      <c r="B93" s="136" t="s">
        <v>405</v>
      </c>
    </row>
    <row r="94" spans="1:17" ht="21.75" x14ac:dyDescent="0.25">
      <c r="B94" s="136" t="s">
        <v>406</v>
      </c>
    </row>
  </sheetData>
  <mergeCells count="37">
    <mergeCell ref="G25:I25"/>
    <mergeCell ref="A16:P16"/>
    <mergeCell ref="A17:P17"/>
    <mergeCell ref="A18:P18"/>
    <mergeCell ref="A19:P19"/>
    <mergeCell ref="A20:P20"/>
    <mergeCell ref="A21:P21"/>
    <mergeCell ref="A24:A26"/>
    <mergeCell ref="B24:B26"/>
    <mergeCell ref="C24:C26"/>
    <mergeCell ref="D24:E24"/>
    <mergeCell ref="F24:I24"/>
    <mergeCell ref="J24:J26"/>
    <mergeCell ref="K24:K26"/>
    <mergeCell ref="L24:L26"/>
    <mergeCell ref="M24:M26"/>
    <mergeCell ref="N24:N26"/>
    <mergeCell ref="O24:O26"/>
    <mergeCell ref="P24:P26"/>
    <mergeCell ref="D25:D26"/>
    <mergeCell ref="E25:E26"/>
    <mergeCell ref="F25:F26"/>
    <mergeCell ref="A11:P11"/>
    <mergeCell ref="A12:P12"/>
    <mergeCell ref="A13:P13"/>
    <mergeCell ref="A14:P14"/>
    <mergeCell ref="A15:P15"/>
    <mergeCell ref="A6:P6"/>
    <mergeCell ref="A7:P7"/>
    <mergeCell ref="A8:P8"/>
    <mergeCell ref="A9:P9"/>
    <mergeCell ref="A10:P10"/>
    <mergeCell ref="A1:P1"/>
    <mergeCell ref="A2:P2"/>
    <mergeCell ref="A3:P3"/>
    <mergeCell ref="A4:P4"/>
    <mergeCell ref="A5:P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1:I205"/>
  <sheetViews>
    <sheetView topLeftCell="A54" zoomScaleNormal="100" workbookViewId="0">
      <selection activeCell="B10" sqref="B10"/>
    </sheetView>
  </sheetViews>
  <sheetFormatPr defaultColWidth="9.140625" defaultRowHeight="15" x14ac:dyDescent="0.25"/>
  <cols>
    <col min="1" max="1" width="15.42578125" style="1" customWidth="1"/>
    <col min="2" max="2" width="41.140625" style="1" customWidth="1"/>
    <col min="3" max="3" width="27.7109375" style="1" customWidth="1"/>
    <col min="4" max="4" width="67.7109375" style="1" hidden="1" customWidth="1"/>
    <col min="5" max="5" width="19" style="1" customWidth="1"/>
    <col min="6" max="6" width="19.85546875" style="1" customWidth="1"/>
    <col min="7" max="7" width="22.7109375" style="1" customWidth="1"/>
    <col min="8" max="8" width="16.28515625" style="166" customWidth="1"/>
    <col min="9" max="9" width="13" style="1" customWidth="1"/>
  </cols>
  <sheetData>
    <row r="1" spans="1:9" ht="18.75" customHeight="1" x14ac:dyDescent="0.25">
      <c r="A1" s="241" t="s">
        <v>116</v>
      </c>
      <c r="B1" s="241"/>
      <c r="C1" s="241"/>
    </row>
    <row r="2" spans="1:9" ht="15.75" customHeight="1" x14ac:dyDescent="0.25">
      <c r="A2" s="242" t="s">
        <v>117</v>
      </c>
      <c r="B2" s="242"/>
      <c r="C2" s="111"/>
      <c r="D2" s="112" t="s">
        <v>642</v>
      </c>
      <c r="E2" s="112"/>
    </row>
    <row r="3" spans="1:9" ht="45" customHeight="1" x14ac:dyDescent="0.25">
      <c r="A3" s="242" t="s">
        <v>119</v>
      </c>
      <c r="B3" s="242"/>
      <c r="C3" s="111"/>
      <c r="D3" s="112" t="s">
        <v>643</v>
      </c>
      <c r="E3" s="112"/>
    </row>
    <row r="4" spans="1:9" ht="15.75" customHeight="1" x14ac:dyDescent="0.25">
      <c r="A4" s="242" t="s">
        <v>121</v>
      </c>
      <c r="B4" s="242"/>
      <c r="C4" s="111"/>
      <c r="D4" s="112" t="s">
        <v>122</v>
      </c>
      <c r="E4" s="112"/>
    </row>
    <row r="5" spans="1:9" ht="15.75" customHeight="1" x14ac:dyDescent="0.25">
      <c r="A5" s="242" t="s">
        <v>123</v>
      </c>
      <c r="B5" s="242"/>
      <c r="C5" s="111"/>
      <c r="D5" s="112" t="s">
        <v>644</v>
      </c>
      <c r="E5" s="112"/>
    </row>
    <row r="6" spans="1:9" ht="15.75" customHeight="1" x14ac:dyDescent="0.25">
      <c r="A6" s="253"/>
      <c r="B6" s="253"/>
      <c r="C6" s="253"/>
    </row>
    <row r="7" spans="1:9" ht="33" customHeight="1" x14ac:dyDescent="0.25">
      <c r="G7" s="167">
        <v>46023</v>
      </c>
    </row>
    <row r="8" spans="1:9" ht="15.75" x14ac:dyDescent="0.25">
      <c r="A8" s="168"/>
      <c r="B8" s="169"/>
    </row>
    <row r="9" spans="1:9" ht="15.75" x14ac:dyDescent="0.25">
      <c r="A9" s="170" t="s">
        <v>125</v>
      </c>
      <c r="B9" s="171" t="s">
        <v>126</v>
      </c>
      <c r="C9" s="171" t="s">
        <v>645</v>
      </c>
      <c r="D9" s="172"/>
      <c r="E9" s="172"/>
      <c r="F9" s="172"/>
      <c r="G9" s="171" t="s">
        <v>646</v>
      </c>
      <c r="H9" s="173"/>
      <c r="I9" s="174" t="s">
        <v>647</v>
      </c>
    </row>
    <row r="10" spans="1:9" ht="47.25" x14ac:dyDescent="0.25">
      <c r="A10" s="175" t="s">
        <v>139</v>
      </c>
      <c r="B10" s="176" t="s">
        <v>464</v>
      </c>
      <c r="C10" s="177">
        <v>292939.25</v>
      </c>
      <c r="D10" s="178"/>
      <c r="E10" s="178">
        <v>292.94</v>
      </c>
      <c r="F10" s="177">
        <v>270816.58</v>
      </c>
      <c r="G10" s="179">
        <f t="shared" ref="G10:G41" si="0">SUM(F10)/1000</f>
        <v>270.81658000000004</v>
      </c>
      <c r="H10" s="180">
        <f t="shared" ref="H10:H41" si="1">100*(E10-G10)/G10</f>
        <v>8.1691527158344392</v>
      </c>
      <c r="I10" s="178"/>
    </row>
    <row r="11" spans="1:9" ht="31.5" x14ac:dyDescent="0.25">
      <c r="A11" s="181" t="s">
        <v>238</v>
      </c>
      <c r="B11" s="182" t="s">
        <v>468</v>
      </c>
      <c r="C11" s="183">
        <f>740794.17/1000</f>
        <v>740.79417000000001</v>
      </c>
      <c r="D11" s="174"/>
      <c r="E11" s="183">
        <f>740794.17/1000</f>
        <v>740.79417000000001</v>
      </c>
      <c r="F11" s="183">
        <v>884220.43</v>
      </c>
      <c r="G11" s="184">
        <f t="shared" si="0"/>
        <v>884.22043000000008</v>
      </c>
      <c r="H11" s="185">
        <f t="shared" si="1"/>
        <v>-16.220645342926545</v>
      </c>
      <c r="I11" s="174"/>
    </row>
    <row r="12" spans="1:9" ht="63" x14ac:dyDescent="0.25">
      <c r="A12" s="181" t="s">
        <v>202</v>
      </c>
      <c r="B12" s="182" t="s">
        <v>471</v>
      </c>
      <c r="C12" s="183">
        <f>217470.43/1000</f>
        <v>217.47042999999999</v>
      </c>
      <c r="D12" s="174"/>
      <c r="E12" s="183">
        <f>217470.43/1000</f>
        <v>217.47042999999999</v>
      </c>
      <c r="F12" s="183">
        <v>225572.84</v>
      </c>
      <c r="G12" s="184">
        <f t="shared" si="0"/>
        <v>225.57283999999999</v>
      </c>
      <c r="H12" s="185">
        <f t="shared" si="1"/>
        <v>-3.5919262265794023</v>
      </c>
      <c r="I12" s="174"/>
    </row>
    <row r="13" spans="1:9" ht="31.5" x14ac:dyDescent="0.25">
      <c r="A13" s="181" t="s">
        <v>280</v>
      </c>
      <c r="B13" s="182" t="s">
        <v>474</v>
      </c>
      <c r="C13" s="183">
        <f>14439.17/1000</f>
        <v>14.439170000000001</v>
      </c>
      <c r="D13" s="174"/>
      <c r="E13" s="183">
        <f>14439.17/1000</f>
        <v>14.439170000000001</v>
      </c>
      <c r="F13" s="183">
        <v>30257.22</v>
      </c>
      <c r="G13" s="184">
        <f t="shared" si="0"/>
        <v>30.25722</v>
      </c>
      <c r="H13" s="185">
        <f t="shared" si="1"/>
        <v>-52.278596645693156</v>
      </c>
      <c r="I13" s="174"/>
    </row>
    <row r="14" spans="1:9" ht="31.5" x14ac:dyDescent="0.25">
      <c r="A14" s="181" t="s">
        <v>316</v>
      </c>
      <c r="B14" s="182" t="s">
        <v>477</v>
      </c>
      <c r="C14" s="183">
        <f>1603.93/1000</f>
        <v>1.6039300000000001</v>
      </c>
      <c r="D14" s="174"/>
      <c r="E14" s="183">
        <f>1603.93/1000</f>
        <v>1.6039300000000001</v>
      </c>
      <c r="F14" s="183">
        <v>94926.34</v>
      </c>
      <c r="G14" s="184">
        <f t="shared" si="0"/>
        <v>94.926339999999996</v>
      </c>
      <c r="H14" s="185">
        <f t="shared" si="1"/>
        <v>-98.310342524530057</v>
      </c>
      <c r="I14" s="174"/>
    </row>
    <row r="15" spans="1:9" ht="31.5" x14ac:dyDescent="0.25">
      <c r="A15" s="181" t="s">
        <v>277</v>
      </c>
      <c r="B15" s="182" t="s">
        <v>480</v>
      </c>
      <c r="C15" s="183">
        <v>59255.96</v>
      </c>
      <c r="D15" s="174"/>
      <c r="E15" s="186">
        <f t="shared" ref="E15:E46" si="2">SUM(C15/1000)</f>
        <v>59.255960000000002</v>
      </c>
      <c r="F15" s="183">
        <v>56368.78</v>
      </c>
      <c r="G15" s="184">
        <f t="shared" si="0"/>
        <v>56.368780000000001</v>
      </c>
      <c r="H15" s="185">
        <f t="shared" si="1"/>
        <v>5.1219487099064427</v>
      </c>
      <c r="I15" s="174"/>
    </row>
    <row r="16" spans="1:9" ht="47.25" x14ac:dyDescent="0.25">
      <c r="A16" s="181" t="s">
        <v>151</v>
      </c>
      <c r="B16" s="182" t="s">
        <v>483</v>
      </c>
      <c r="C16" s="183">
        <v>486022.09</v>
      </c>
      <c r="D16" s="174"/>
      <c r="E16" s="186">
        <f t="shared" si="2"/>
        <v>486.02209000000005</v>
      </c>
      <c r="F16" s="183">
        <v>471283.24</v>
      </c>
      <c r="G16" s="184">
        <f t="shared" si="0"/>
        <v>471.28323999999998</v>
      </c>
      <c r="H16" s="185">
        <f t="shared" si="1"/>
        <v>3.1273868342952471</v>
      </c>
      <c r="I16" s="174"/>
    </row>
    <row r="17" spans="1:9" ht="31.5" x14ac:dyDescent="0.25">
      <c r="A17" s="181" t="s">
        <v>319</v>
      </c>
      <c r="B17" s="182" t="s">
        <v>486</v>
      </c>
      <c r="C17" s="183">
        <v>1269864.7</v>
      </c>
      <c r="D17" s="174"/>
      <c r="E17" s="186">
        <f t="shared" si="2"/>
        <v>1269.8646999999999</v>
      </c>
      <c r="F17" s="183">
        <v>1257010.93</v>
      </c>
      <c r="G17" s="184">
        <f t="shared" si="0"/>
        <v>1257.0109299999999</v>
      </c>
      <c r="H17" s="185">
        <f t="shared" si="1"/>
        <v>1.0225662874705426</v>
      </c>
      <c r="I17" s="174"/>
    </row>
    <row r="18" spans="1:9" ht="31.5" x14ac:dyDescent="0.25">
      <c r="A18" s="181" t="s">
        <v>295</v>
      </c>
      <c r="B18" s="182" t="s">
        <v>489</v>
      </c>
      <c r="C18" s="183">
        <v>1133.5999999999999</v>
      </c>
      <c r="D18" s="174"/>
      <c r="E18" s="186">
        <f t="shared" si="2"/>
        <v>1.1335999999999999</v>
      </c>
      <c r="F18" s="183">
        <v>1273.7</v>
      </c>
      <c r="G18" s="184">
        <f t="shared" si="0"/>
        <v>1.2737000000000001</v>
      </c>
      <c r="H18" s="185">
        <f t="shared" si="1"/>
        <v>-10.999450420036124</v>
      </c>
      <c r="I18" s="174"/>
    </row>
    <row r="19" spans="1:9" ht="47.25" x14ac:dyDescent="0.25">
      <c r="A19" s="181" t="s">
        <v>220</v>
      </c>
      <c r="B19" s="182" t="s">
        <v>492</v>
      </c>
      <c r="C19" s="183">
        <v>1216571.6200000001</v>
      </c>
      <c r="D19" s="174"/>
      <c r="E19" s="186">
        <f t="shared" si="2"/>
        <v>1216.5716200000002</v>
      </c>
      <c r="F19" s="183">
        <v>1418120.99</v>
      </c>
      <c r="G19" s="184">
        <f t="shared" si="0"/>
        <v>1418.1209899999999</v>
      </c>
      <c r="H19" s="185">
        <f t="shared" si="1"/>
        <v>-14.212424145841021</v>
      </c>
      <c r="I19" s="174"/>
    </row>
    <row r="20" spans="1:9" ht="31.5" x14ac:dyDescent="0.25">
      <c r="A20" s="181" t="s">
        <v>160</v>
      </c>
      <c r="B20" s="182" t="s">
        <v>495</v>
      </c>
      <c r="C20" s="183">
        <v>926394.43</v>
      </c>
      <c r="D20" s="174"/>
      <c r="E20" s="186">
        <f t="shared" si="2"/>
        <v>926.39443000000006</v>
      </c>
      <c r="F20" s="183">
        <v>285360.40999999997</v>
      </c>
      <c r="G20" s="184">
        <f t="shared" si="0"/>
        <v>285.36041</v>
      </c>
      <c r="H20" s="185">
        <f t="shared" si="1"/>
        <v>224.64013841303355</v>
      </c>
      <c r="I20" s="174"/>
    </row>
    <row r="21" spans="1:9" ht="31.5" x14ac:dyDescent="0.25">
      <c r="A21" s="181" t="s">
        <v>286</v>
      </c>
      <c r="B21" s="182" t="s">
        <v>498</v>
      </c>
      <c r="C21" s="183">
        <v>39184.61</v>
      </c>
      <c r="D21" s="174"/>
      <c r="E21" s="186">
        <f t="shared" si="2"/>
        <v>39.184609999999999</v>
      </c>
      <c r="F21" s="183">
        <v>40320.879999999997</v>
      </c>
      <c r="G21" s="184">
        <f t="shared" si="0"/>
        <v>40.320879999999995</v>
      </c>
      <c r="H21" s="185">
        <f t="shared" si="1"/>
        <v>-2.8180684548551427</v>
      </c>
      <c r="I21" s="174"/>
    </row>
    <row r="22" spans="1:9" ht="31.5" x14ac:dyDescent="0.25">
      <c r="A22" s="181" t="s">
        <v>256</v>
      </c>
      <c r="B22" s="182" t="s">
        <v>501</v>
      </c>
      <c r="C22" s="183">
        <v>415135.19</v>
      </c>
      <c r="D22" s="174"/>
      <c r="E22" s="186">
        <f t="shared" si="2"/>
        <v>415.13519000000002</v>
      </c>
      <c r="F22" s="183">
        <v>395692.28</v>
      </c>
      <c r="G22" s="184">
        <f t="shared" si="0"/>
        <v>395.69228000000004</v>
      </c>
      <c r="H22" s="185">
        <f t="shared" si="1"/>
        <v>4.9136440063980986</v>
      </c>
      <c r="I22" s="174"/>
    </row>
    <row r="23" spans="1:9" ht="31.5" x14ac:dyDescent="0.25">
      <c r="A23" s="181" t="s">
        <v>145</v>
      </c>
      <c r="B23" s="182" t="s">
        <v>504</v>
      </c>
      <c r="C23" s="183">
        <v>340788.2</v>
      </c>
      <c r="D23" s="174"/>
      <c r="E23" s="186">
        <f t="shared" si="2"/>
        <v>340.78820000000002</v>
      </c>
      <c r="F23" s="183">
        <v>474929.53</v>
      </c>
      <c r="G23" s="184">
        <f t="shared" si="0"/>
        <v>474.92953</v>
      </c>
      <c r="H23" s="185">
        <f t="shared" si="1"/>
        <v>-28.2444702901502</v>
      </c>
      <c r="I23" s="174"/>
    </row>
    <row r="24" spans="1:9" ht="31.5" x14ac:dyDescent="0.25">
      <c r="A24" s="181" t="s">
        <v>226</v>
      </c>
      <c r="B24" s="182" t="s">
        <v>508</v>
      </c>
      <c r="C24" s="183">
        <v>120097.12</v>
      </c>
      <c r="D24" s="174"/>
      <c r="E24" s="186">
        <f t="shared" si="2"/>
        <v>120.09711999999999</v>
      </c>
      <c r="F24" s="183">
        <v>105826.58</v>
      </c>
      <c r="G24" s="184">
        <f t="shared" si="0"/>
        <v>105.82658000000001</v>
      </c>
      <c r="H24" s="185">
        <f t="shared" si="1"/>
        <v>13.484835284292455</v>
      </c>
      <c r="I24" s="174"/>
    </row>
    <row r="25" spans="1:9" ht="31.5" x14ac:dyDescent="0.25">
      <c r="A25" s="181" t="s">
        <v>232</v>
      </c>
      <c r="B25" s="182" t="s">
        <v>648</v>
      </c>
      <c r="C25" s="183">
        <v>397540.79</v>
      </c>
      <c r="D25" s="174"/>
      <c r="E25" s="186">
        <f t="shared" si="2"/>
        <v>397.54078999999996</v>
      </c>
      <c r="F25" s="183">
        <v>373774.64</v>
      </c>
      <c r="G25" s="184">
        <f t="shared" si="0"/>
        <v>373.77464000000003</v>
      </c>
      <c r="H25" s="185">
        <f t="shared" si="1"/>
        <v>6.3584169327271436</v>
      </c>
      <c r="I25" s="174"/>
    </row>
    <row r="26" spans="1:9" ht="31.5" x14ac:dyDescent="0.25">
      <c r="A26" s="181" t="s">
        <v>205</v>
      </c>
      <c r="B26" s="182" t="s">
        <v>514</v>
      </c>
      <c r="C26" s="183">
        <v>338559.11</v>
      </c>
      <c r="D26" s="174"/>
      <c r="E26" s="186">
        <f t="shared" si="2"/>
        <v>338.55910999999998</v>
      </c>
      <c r="F26" s="183">
        <v>321421.09999999998</v>
      </c>
      <c r="G26" s="184">
        <f t="shared" si="0"/>
        <v>321.42109999999997</v>
      </c>
      <c r="H26" s="185">
        <f t="shared" si="1"/>
        <v>5.3319492715319594</v>
      </c>
      <c r="I26" s="174"/>
    </row>
    <row r="27" spans="1:9" ht="31.5" x14ac:dyDescent="0.25">
      <c r="A27" s="181" t="s">
        <v>247</v>
      </c>
      <c r="B27" s="182" t="s">
        <v>518</v>
      </c>
      <c r="C27" s="183">
        <v>424311.6</v>
      </c>
      <c r="D27" s="174"/>
      <c r="E27" s="186">
        <f t="shared" si="2"/>
        <v>424.3116</v>
      </c>
      <c r="F27" s="183">
        <v>801763.51</v>
      </c>
      <c r="G27" s="184">
        <f t="shared" si="0"/>
        <v>801.76351</v>
      </c>
      <c r="H27" s="185">
        <f t="shared" si="1"/>
        <v>-47.077711231831941</v>
      </c>
      <c r="I27" s="174"/>
    </row>
    <row r="28" spans="1:9" ht="31.5" x14ac:dyDescent="0.25">
      <c r="A28" s="181" t="s">
        <v>244</v>
      </c>
      <c r="B28" s="182" t="s">
        <v>521</v>
      </c>
      <c r="C28" s="183">
        <v>88341.26</v>
      </c>
      <c r="D28" s="174"/>
      <c r="E28" s="186">
        <f t="shared" si="2"/>
        <v>88.341259999999991</v>
      </c>
      <c r="F28" s="183">
        <v>67572.34</v>
      </c>
      <c r="G28" s="184">
        <f t="shared" si="0"/>
        <v>67.572339999999997</v>
      </c>
      <c r="H28" s="185">
        <f t="shared" si="1"/>
        <v>30.735830666808333</v>
      </c>
      <c r="I28" s="174"/>
    </row>
    <row r="29" spans="1:9" ht="31.5" x14ac:dyDescent="0.25">
      <c r="A29" s="181" t="s">
        <v>193</v>
      </c>
      <c r="B29" s="182" t="s">
        <v>524</v>
      </c>
      <c r="C29" s="183">
        <v>142694.42000000001</v>
      </c>
      <c r="D29" s="174"/>
      <c r="E29" s="186">
        <f t="shared" si="2"/>
        <v>142.69442000000001</v>
      </c>
      <c r="F29" s="183">
        <v>138355.65</v>
      </c>
      <c r="G29" s="184">
        <f t="shared" si="0"/>
        <v>138.35565</v>
      </c>
      <c r="H29" s="185">
        <f t="shared" si="1"/>
        <v>3.135954332186659</v>
      </c>
      <c r="I29" s="174"/>
    </row>
    <row r="30" spans="1:9" ht="63" x14ac:dyDescent="0.25">
      <c r="A30" s="181"/>
      <c r="B30" s="182" t="s">
        <v>527</v>
      </c>
      <c r="C30" s="183">
        <v>67883.53</v>
      </c>
      <c r="D30" s="174"/>
      <c r="E30" s="186">
        <f t="shared" si="2"/>
        <v>67.883529999999993</v>
      </c>
      <c r="F30" s="183">
        <v>85596.32</v>
      </c>
      <c r="G30" s="184">
        <f t="shared" si="0"/>
        <v>85.596320000000006</v>
      </c>
      <c r="H30" s="185">
        <f t="shared" si="1"/>
        <v>-20.693401305102849</v>
      </c>
      <c r="I30" s="174"/>
    </row>
    <row r="31" spans="1:9" ht="31.5" x14ac:dyDescent="0.25">
      <c r="A31" s="181" t="s">
        <v>310</v>
      </c>
      <c r="B31" s="182" t="s">
        <v>531</v>
      </c>
      <c r="C31" s="183">
        <v>89222.92</v>
      </c>
      <c r="D31" s="174"/>
      <c r="E31" s="186">
        <f t="shared" si="2"/>
        <v>89.222920000000002</v>
      </c>
      <c r="F31" s="183">
        <v>76693.38</v>
      </c>
      <c r="G31" s="184">
        <f t="shared" si="0"/>
        <v>76.693380000000005</v>
      </c>
      <c r="H31" s="185">
        <f t="shared" si="1"/>
        <v>16.337185817080947</v>
      </c>
      <c r="I31" s="174"/>
    </row>
    <row r="32" spans="1:9" ht="31.5" x14ac:dyDescent="0.25">
      <c r="A32" s="181" t="s">
        <v>289</v>
      </c>
      <c r="B32" s="182" t="s">
        <v>534</v>
      </c>
      <c r="C32" s="183">
        <v>113124.62</v>
      </c>
      <c r="D32" s="174"/>
      <c r="E32" s="186">
        <f t="shared" si="2"/>
        <v>113.12461999999999</v>
      </c>
      <c r="F32" s="183">
        <v>94324.08</v>
      </c>
      <c r="G32" s="184">
        <f t="shared" si="0"/>
        <v>94.324079999999995</v>
      </c>
      <c r="H32" s="185">
        <f t="shared" si="1"/>
        <v>19.931856213174832</v>
      </c>
      <c r="I32" s="174"/>
    </row>
    <row r="33" spans="1:9" ht="31.5" x14ac:dyDescent="0.25">
      <c r="A33" s="181" t="s">
        <v>271</v>
      </c>
      <c r="B33" s="182" t="s">
        <v>537</v>
      </c>
      <c r="C33" s="183">
        <v>70911.399999999994</v>
      </c>
      <c r="D33" s="174"/>
      <c r="E33" s="186">
        <f t="shared" si="2"/>
        <v>70.9114</v>
      </c>
      <c r="F33" s="183">
        <v>71358.710000000006</v>
      </c>
      <c r="G33" s="184">
        <f t="shared" si="0"/>
        <v>71.358710000000002</v>
      </c>
      <c r="H33" s="185">
        <f t="shared" si="1"/>
        <v>-0.62684709406882722</v>
      </c>
      <c r="I33" s="174"/>
    </row>
    <row r="34" spans="1:9" ht="31.5" x14ac:dyDescent="0.25">
      <c r="A34" s="181" t="s">
        <v>178</v>
      </c>
      <c r="B34" s="182" t="s">
        <v>540</v>
      </c>
      <c r="C34" s="183">
        <v>97670.2</v>
      </c>
      <c r="D34" s="174"/>
      <c r="E34" s="186">
        <f t="shared" si="2"/>
        <v>97.670199999999994</v>
      </c>
      <c r="F34" s="183">
        <v>97003.95</v>
      </c>
      <c r="G34" s="184">
        <f t="shared" si="0"/>
        <v>97.003950000000003</v>
      </c>
      <c r="H34" s="185">
        <f t="shared" si="1"/>
        <v>0.68682770134617288</v>
      </c>
      <c r="I34" s="174"/>
    </row>
    <row r="35" spans="1:9" ht="31.5" x14ac:dyDescent="0.25">
      <c r="A35" s="181" t="s">
        <v>184</v>
      </c>
      <c r="B35" s="182" t="s">
        <v>543</v>
      </c>
      <c r="C35" s="183">
        <v>26166.57</v>
      </c>
      <c r="D35" s="174"/>
      <c r="E35" s="186">
        <f t="shared" si="2"/>
        <v>26.16657</v>
      </c>
      <c r="F35" s="183">
        <v>19579.490000000002</v>
      </c>
      <c r="G35" s="184">
        <f t="shared" si="0"/>
        <v>19.57949</v>
      </c>
      <c r="H35" s="185">
        <f t="shared" si="1"/>
        <v>33.642755761258343</v>
      </c>
      <c r="I35" s="174"/>
    </row>
    <row r="36" spans="1:9" ht="47.25" x14ac:dyDescent="0.25">
      <c r="A36" s="181" t="s">
        <v>298</v>
      </c>
      <c r="B36" s="182" t="s">
        <v>546</v>
      </c>
      <c r="C36" s="183">
        <v>1286023.49</v>
      </c>
      <c r="D36" s="174"/>
      <c r="E36" s="186">
        <f t="shared" si="2"/>
        <v>1286.02349</v>
      </c>
      <c r="F36" s="183">
        <v>1133685.8</v>
      </c>
      <c r="G36" s="184">
        <f t="shared" si="0"/>
        <v>1133.6858</v>
      </c>
      <c r="H36" s="185">
        <f t="shared" si="1"/>
        <v>13.437381856595547</v>
      </c>
      <c r="I36" s="174"/>
    </row>
    <row r="37" spans="1:9" ht="31.5" x14ac:dyDescent="0.25">
      <c r="A37" s="181" t="s">
        <v>274</v>
      </c>
      <c r="B37" s="182" t="s">
        <v>549</v>
      </c>
      <c r="C37" s="183">
        <v>1134151.01</v>
      </c>
      <c r="D37" s="174"/>
      <c r="E37" s="186">
        <f t="shared" si="2"/>
        <v>1134.15101</v>
      </c>
      <c r="F37" s="183">
        <v>1142061.21</v>
      </c>
      <c r="G37" s="184">
        <f t="shared" si="0"/>
        <v>1142.0612100000001</v>
      </c>
      <c r="H37" s="185">
        <f t="shared" si="1"/>
        <v>-0.69262487253200999</v>
      </c>
      <c r="I37" s="174"/>
    </row>
    <row r="38" spans="1:9" ht="31.5" x14ac:dyDescent="0.25">
      <c r="A38" s="181" t="s">
        <v>211</v>
      </c>
      <c r="B38" s="182" t="s">
        <v>552</v>
      </c>
      <c r="C38" s="183">
        <v>1789026.7</v>
      </c>
      <c r="D38" s="174"/>
      <c r="E38" s="186">
        <f t="shared" si="2"/>
        <v>1789.0266999999999</v>
      </c>
      <c r="F38" s="183">
        <v>1788225.66</v>
      </c>
      <c r="G38" s="184">
        <f t="shared" si="0"/>
        <v>1788.2256599999998</v>
      </c>
      <c r="H38" s="185">
        <f t="shared" si="1"/>
        <v>4.4795241334365896E-2</v>
      </c>
      <c r="I38" s="174"/>
    </row>
    <row r="39" spans="1:9" ht="31.5" x14ac:dyDescent="0.25">
      <c r="A39" s="181" t="s">
        <v>322</v>
      </c>
      <c r="B39" s="182" t="s">
        <v>556</v>
      </c>
      <c r="C39" s="183">
        <v>114840</v>
      </c>
      <c r="D39" s="174"/>
      <c r="E39" s="186">
        <f t="shared" si="2"/>
        <v>114.84</v>
      </c>
      <c r="F39" s="183">
        <v>338252.23</v>
      </c>
      <c r="G39" s="184">
        <f t="shared" si="0"/>
        <v>338.25223</v>
      </c>
      <c r="H39" s="185">
        <f t="shared" si="1"/>
        <v>-66.049004318463759</v>
      </c>
      <c r="I39" s="174"/>
    </row>
    <row r="40" spans="1:9" ht="31.5" x14ac:dyDescent="0.25">
      <c r="A40" s="181" t="s">
        <v>304</v>
      </c>
      <c r="B40" s="182" t="s">
        <v>559</v>
      </c>
      <c r="C40" s="183">
        <v>440797</v>
      </c>
      <c r="D40" s="174"/>
      <c r="E40" s="186">
        <f t="shared" si="2"/>
        <v>440.79700000000003</v>
      </c>
      <c r="F40" s="183">
        <v>411392</v>
      </c>
      <c r="G40" s="184">
        <f t="shared" si="0"/>
        <v>411.392</v>
      </c>
      <c r="H40" s="185">
        <f t="shared" si="1"/>
        <v>7.1476839607965221</v>
      </c>
      <c r="I40" s="174"/>
    </row>
    <row r="41" spans="1:9" ht="31.5" x14ac:dyDescent="0.25">
      <c r="A41" s="181" t="s">
        <v>313</v>
      </c>
      <c r="B41" s="182" t="s">
        <v>562</v>
      </c>
      <c r="C41" s="183">
        <v>5698.86</v>
      </c>
      <c r="D41" s="174"/>
      <c r="E41" s="186">
        <f t="shared" si="2"/>
        <v>5.6988599999999998</v>
      </c>
      <c r="F41" s="183">
        <v>4262.7299999999996</v>
      </c>
      <c r="G41" s="184">
        <f t="shared" si="0"/>
        <v>4.2627299999999995</v>
      </c>
      <c r="H41" s="185">
        <f t="shared" si="1"/>
        <v>33.690381516070701</v>
      </c>
      <c r="I41" s="174"/>
    </row>
    <row r="42" spans="1:9" ht="31.5" x14ac:dyDescent="0.25">
      <c r="A42" s="181" t="s">
        <v>190</v>
      </c>
      <c r="B42" s="182" t="s">
        <v>565</v>
      </c>
      <c r="C42" s="183">
        <v>46495.18</v>
      </c>
      <c r="D42" s="174"/>
      <c r="E42" s="186">
        <f t="shared" si="2"/>
        <v>46.495179999999998</v>
      </c>
      <c r="F42" s="183">
        <v>50784.63</v>
      </c>
      <c r="G42" s="184">
        <f t="shared" ref="G42:G65" si="3">SUM(F42)/1000</f>
        <v>50.78463</v>
      </c>
      <c r="H42" s="185">
        <f t="shared" ref="H42:H65" si="4">100*(E42-G42)/G42</f>
        <v>-8.4463547337058511</v>
      </c>
      <c r="I42" s="174"/>
    </row>
    <row r="43" spans="1:9" ht="47.25" x14ac:dyDescent="0.25">
      <c r="A43" s="181" t="s">
        <v>283</v>
      </c>
      <c r="B43" s="182" t="s">
        <v>568</v>
      </c>
      <c r="C43" s="183">
        <v>598738.82999999996</v>
      </c>
      <c r="D43" s="174"/>
      <c r="E43" s="186">
        <f t="shared" si="2"/>
        <v>598.73883000000001</v>
      </c>
      <c r="F43" s="183">
        <v>1051566.47</v>
      </c>
      <c r="G43" s="184">
        <f t="shared" si="3"/>
        <v>1051.56647</v>
      </c>
      <c r="H43" s="185">
        <f t="shared" si="4"/>
        <v>-43.062198436205364</v>
      </c>
      <c r="I43" s="174"/>
    </row>
    <row r="44" spans="1:9" ht="31.5" x14ac:dyDescent="0.25">
      <c r="A44" s="181" t="s">
        <v>307</v>
      </c>
      <c r="B44" s="182" t="s">
        <v>571</v>
      </c>
      <c r="C44" s="183">
        <v>510582.98</v>
      </c>
      <c r="D44" s="174"/>
      <c r="E44" s="186">
        <f t="shared" si="2"/>
        <v>510.58297999999996</v>
      </c>
      <c r="F44" s="183">
        <v>229283.88</v>
      </c>
      <c r="G44" s="184">
        <f t="shared" si="3"/>
        <v>229.28388000000001</v>
      </c>
      <c r="H44" s="185">
        <f t="shared" si="4"/>
        <v>122.68594721966497</v>
      </c>
      <c r="I44" s="174"/>
    </row>
    <row r="45" spans="1:9" ht="47.25" x14ac:dyDescent="0.25">
      <c r="A45" s="181" t="s">
        <v>223</v>
      </c>
      <c r="B45" s="182" t="s">
        <v>574</v>
      </c>
      <c r="C45" s="183">
        <v>34935.49</v>
      </c>
      <c r="D45" s="174"/>
      <c r="E45" s="186">
        <f t="shared" si="2"/>
        <v>34.935490000000001</v>
      </c>
      <c r="F45" s="183">
        <v>30548.5</v>
      </c>
      <c r="G45" s="184">
        <f t="shared" si="3"/>
        <v>30.548500000000001</v>
      </c>
      <c r="H45" s="185">
        <f t="shared" si="4"/>
        <v>14.360737843101955</v>
      </c>
      <c r="I45" s="174"/>
    </row>
    <row r="46" spans="1:9" ht="47.25" x14ac:dyDescent="0.25">
      <c r="A46" s="181" t="s">
        <v>175</v>
      </c>
      <c r="B46" s="182" t="s">
        <v>577</v>
      </c>
      <c r="C46" s="183">
        <v>3372345.83</v>
      </c>
      <c r="D46" s="174"/>
      <c r="E46" s="186">
        <f t="shared" si="2"/>
        <v>3372.3458300000002</v>
      </c>
      <c r="F46" s="183">
        <v>2473084.1800000002</v>
      </c>
      <c r="G46" s="184">
        <f t="shared" si="3"/>
        <v>2473.0841800000003</v>
      </c>
      <c r="H46" s="185">
        <f t="shared" si="4"/>
        <v>36.361950687824944</v>
      </c>
      <c r="I46" s="174"/>
    </row>
    <row r="47" spans="1:9" ht="31.5" x14ac:dyDescent="0.25">
      <c r="A47" s="181" t="s">
        <v>136</v>
      </c>
      <c r="B47" s="182" t="s">
        <v>580</v>
      </c>
      <c r="C47" s="183">
        <v>632025.68999999994</v>
      </c>
      <c r="D47" s="174"/>
      <c r="E47" s="186">
        <f t="shared" ref="E47:E65" si="5">SUM(C47/1000)</f>
        <v>632.02568999999994</v>
      </c>
      <c r="F47" s="183">
        <v>455262.54</v>
      </c>
      <c r="G47" s="184">
        <f t="shared" si="3"/>
        <v>455.26254</v>
      </c>
      <c r="H47" s="185">
        <f t="shared" si="4"/>
        <v>38.826640557775725</v>
      </c>
      <c r="I47" s="174"/>
    </row>
    <row r="48" spans="1:9" ht="31.5" x14ac:dyDescent="0.25">
      <c r="A48" s="181" t="s">
        <v>235</v>
      </c>
      <c r="B48" s="182" t="s">
        <v>583</v>
      </c>
      <c r="C48" s="183">
        <v>61190.54</v>
      </c>
      <c r="D48" s="174"/>
      <c r="E48" s="186">
        <f t="shared" si="5"/>
        <v>61.190539999999999</v>
      </c>
      <c r="F48" s="183">
        <v>50864.71</v>
      </c>
      <c r="G48" s="184">
        <f t="shared" si="3"/>
        <v>50.864710000000002</v>
      </c>
      <c r="H48" s="185">
        <f t="shared" si="4"/>
        <v>20.300577748305251</v>
      </c>
      <c r="I48" s="174"/>
    </row>
    <row r="49" spans="1:9" ht="31.5" x14ac:dyDescent="0.25">
      <c r="A49" s="181" t="s">
        <v>169</v>
      </c>
      <c r="B49" s="182" t="s">
        <v>586</v>
      </c>
      <c r="C49" s="183">
        <v>736642.42</v>
      </c>
      <c r="D49" s="174"/>
      <c r="E49" s="186">
        <f t="shared" si="5"/>
        <v>736.64242000000002</v>
      </c>
      <c r="F49" s="183">
        <v>579313.49</v>
      </c>
      <c r="G49" s="184">
        <f t="shared" si="3"/>
        <v>579.31349</v>
      </c>
      <c r="H49" s="185">
        <f t="shared" si="4"/>
        <v>27.157822615178532</v>
      </c>
      <c r="I49" s="174"/>
    </row>
    <row r="50" spans="1:9" ht="47.25" x14ac:dyDescent="0.25">
      <c r="A50" s="181" t="s">
        <v>292</v>
      </c>
      <c r="B50" s="182" t="s">
        <v>589</v>
      </c>
      <c r="C50" s="183">
        <v>576540.29</v>
      </c>
      <c r="D50" s="174"/>
      <c r="E50" s="186">
        <f t="shared" si="5"/>
        <v>576.54029000000003</v>
      </c>
      <c r="F50" s="183">
        <v>826363.22</v>
      </c>
      <c r="G50" s="184">
        <f t="shared" si="3"/>
        <v>826.36321999999996</v>
      </c>
      <c r="H50" s="185">
        <f t="shared" si="4"/>
        <v>-30.231612921978783</v>
      </c>
      <c r="I50" s="174"/>
    </row>
    <row r="51" spans="1:9" ht="47.25" x14ac:dyDescent="0.25">
      <c r="A51" s="181" t="s">
        <v>214</v>
      </c>
      <c r="B51" s="182" t="s">
        <v>592</v>
      </c>
      <c r="C51" s="183">
        <v>437720.69</v>
      </c>
      <c r="D51" s="174"/>
      <c r="E51" s="186">
        <f t="shared" si="5"/>
        <v>437.72068999999999</v>
      </c>
      <c r="F51" s="183">
        <v>507524.36</v>
      </c>
      <c r="G51" s="184">
        <f t="shared" si="3"/>
        <v>507.52436</v>
      </c>
      <c r="H51" s="185">
        <f t="shared" si="4"/>
        <v>-13.753757553627576</v>
      </c>
      <c r="I51" s="174"/>
    </row>
    <row r="52" spans="1:9" ht="47.25" x14ac:dyDescent="0.25">
      <c r="A52" s="181" t="s">
        <v>250</v>
      </c>
      <c r="B52" s="182" t="s">
        <v>595</v>
      </c>
      <c r="C52" s="183">
        <v>162530.65</v>
      </c>
      <c r="D52" s="174"/>
      <c r="E52" s="186">
        <f t="shared" si="5"/>
        <v>162.53064999999998</v>
      </c>
      <c r="F52" s="183">
        <v>142748.54999999999</v>
      </c>
      <c r="G52" s="184">
        <f t="shared" si="3"/>
        <v>142.74854999999999</v>
      </c>
      <c r="H52" s="185">
        <f t="shared" si="4"/>
        <v>13.858004161863631</v>
      </c>
      <c r="I52" s="174"/>
    </row>
    <row r="53" spans="1:9" ht="31.5" x14ac:dyDescent="0.25">
      <c r="A53" s="181" t="s">
        <v>163</v>
      </c>
      <c r="B53" s="182" t="s">
        <v>598</v>
      </c>
      <c r="C53" s="183">
        <v>1984.81</v>
      </c>
      <c r="D53" s="174"/>
      <c r="E53" s="186">
        <f t="shared" si="5"/>
        <v>1.98481</v>
      </c>
      <c r="F53" s="183">
        <v>2473.38</v>
      </c>
      <c r="G53" s="184">
        <f t="shared" si="3"/>
        <v>2.4733800000000001</v>
      </c>
      <c r="H53" s="185">
        <f t="shared" si="4"/>
        <v>-19.753131342535319</v>
      </c>
      <c r="I53" s="174"/>
    </row>
    <row r="54" spans="1:9" ht="31.5" x14ac:dyDescent="0.25">
      <c r="A54" s="181" t="s">
        <v>199</v>
      </c>
      <c r="B54" s="182" t="s">
        <v>601</v>
      </c>
      <c r="C54" s="183">
        <v>231417.31</v>
      </c>
      <c r="D54" s="174"/>
      <c r="E54" s="186">
        <f t="shared" si="5"/>
        <v>231.41730999999999</v>
      </c>
      <c r="F54" s="183">
        <v>163290.51999999999</v>
      </c>
      <c r="G54" s="184">
        <f t="shared" si="3"/>
        <v>163.29051999999999</v>
      </c>
      <c r="H54" s="185">
        <f t="shared" si="4"/>
        <v>41.721215659059695</v>
      </c>
      <c r="I54" s="174"/>
    </row>
    <row r="55" spans="1:9" ht="31.5" x14ac:dyDescent="0.25">
      <c r="A55" s="181" t="s">
        <v>172</v>
      </c>
      <c r="B55" s="182" t="s">
        <v>604</v>
      </c>
      <c r="C55" s="183">
        <v>94342.69</v>
      </c>
      <c r="D55" s="174"/>
      <c r="E55" s="186">
        <f t="shared" si="5"/>
        <v>94.342690000000005</v>
      </c>
      <c r="F55" s="183">
        <v>43741.73</v>
      </c>
      <c r="G55" s="184">
        <f t="shared" si="3"/>
        <v>43.741730000000004</v>
      </c>
      <c r="H55" s="185">
        <f t="shared" si="4"/>
        <v>115.68120419562737</v>
      </c>
      <c r="I55" s="174"/>
    </row>
    <row r="56" spans="1:9" ht="94.5" x14ac:dyDescent="0.25">
      <c r="A56" s="181" t="s">
        <v>262</v>
      </c>
      <c r="B56" s="182" t="s">
        <v>608</v>
      </c>
      <c r="C56" s="183">
        <v>1580703.34</v>
      </c>
      <c r="D56" s="174"/>
      <c r="E56" s="186">
        <f t="shared" si="5"/>
        <v>1580.70334</v>
      </c>
      <c r="F56" s="183">
        <v>1366761.89</v>
      </c>
      <c r="G56" s="184">
        <f t="shared" si="3"/>
        <v>1366.76189</v>
      </c>
      <c r="H56" s="185">
        <f t="shared" si="4"/>
        <v>15.653161795431686</v>
      </c>
      <c r="I56" s="174"/>
    </row>
    <row r="57" spans="1:9" ht="31.5" x14ac:dyDescent="0.25">
      <c r="A57" s="181" t="s">
        <v>166</v>
      </c>
      <c r="B57" s="182" t="s">
        <v>611</v>
      </c>
      <c r="C57" s="183">
        <v>47212.08</v>
      </c>
      <c r="D57" s="174"/>
      <c r="E57" s="186">
        <f t="shared" si="5"/>
        <v>47.21208</v>
      </c>
      <c r="F57" s="183">
        <v>33886.14</v>
      </c>
      <c r="G57" s="184">
        <f t="shared" si="3"/>
        <v>33.886139999999997</v>
      </c>
      <c r="H57" s="185">
        <f t="shared" si="4"/>
        <v>39.325635790916294</v>
      </c>
      <c r="I57" s="174"/>
    </row>
    <row r="58" spans="1:9" ht="31.5" x14ac:dyDescent="0.25">
      <c r="A58" s="181" t="s">
        <v>208</v>
      </c>
      <c r="B58" s="182" t="s">
        <v>614</v>
      </c>
      <c r="C58" s="183">
        <v>447358.11</v>
      </c>
      <c r="D58" s="174"/>
      <c r="E58" s="186">
        <f t="shared" si="5"/>
        <v>447.35811000000001</v>
      </c>
      <c r="F58" s="183">
        <v>346470.38</v>
      </c>
      <c r="G58" s="184">
        <f t="shared" si="3"/>
        <v>346.47037999999998</v>
      </c>
      <c r="H58" s="185">
        <f t="shared" si="4"/>
        <v>29.118717161334263</v>
      </c>
      <c r="I58" s="174"/>
    </row>
    <row r="59" spans="1:9" ht="47.25" x14ac:dyDescent="0.25">
      <c r="A59" s="181" t="s">
        <v>265</v>
      </c>
      <c r="B59" s="182" t="s">
        <v>617</v>
      </c>
      <c r="C59" s="183">
        <v>503503.68</v>
      </c>
      <c r="D59" s="174"/>
      <c r="E59" s="186">
        <f t="shared" si="5"/>
        <v>503.50367999999997</v>
      </c>
      <c r="F59" s="183">
        <v>499286.89</v>
      </c>
      <c r="G59" s="184">
        <f t="shared" si="3"/>
        <v>499.28689000000003</v>
      </c>
      <c r="H59" s="185">
        <f t="shared" si="4"/>
        <v>0.84456253197434161</v>
      </c>
      <c r="I59" s="174"/>
    </row>
    <row r="60" spans="1:9" ht="78.75" x14ac:dyDescent="0.25">
      <c r="A60" s="181" t="s">
        <v>217</v>
      </c>
      <c r="B60" s="182" t="s">
        <v>621</v>
      </c>
      <c r="C60" s="183">
        <v>883213.88</v>
      </c>
      <c r="D60" s="174"/>
      <c r="E60" s="186">
        <f t="shared" si="5"/>
        <v>883.21388000000002</v>
      </c>
      <c r="F60" s="183">
        <v>864928.63</v>
      </c>
      <c r="G60" s="184">
        <f t="shared" si="3"/>
        <v>864.92863</v>
      </c>
      <c r="H60" s="185">
        <f t="shared" si="4"/>
        <v>2.1140761637176952</v>
      </c>
      <c r="I60" s="174"/>
    </row>
    <row r="61" spans="1:9" ht="47.25" x14ac:dyDescent="0.25">
      <c r="A61" s="181" t="s">
        <v>181</v>
      </c>
      <c r="B61" s="182" t="s">
        <v>624</v>
      </c>
      <c r="C61" s="183">
        <v>5035425.72</v>
      </c>
      <c r="D61" s="174"/>
      <c r="E61" s="186">
        <f t="shared" si="5"/>
        <v>5035.4257200000002</v>
      </c>
      <c r="F61" s="183">
        <v>6442551.9100000001</v>
      </c>
      <c r="G61" s="184">
        <f t="shared" si="3"/>
        <v>6442.5519100000001</v>
      </c>
      <c r="H61" s="185">
        <f t="shared" si="4"/>
        <v>-21.841130807434968</v>
      </c>
      <c r="I61" s="174"/>
    </row>
    <row r="62" spans="1:9" ht="31.5" x14ac:dyDescent="0.25">
      <c r="A62" s="181" t="s">
        <v>268</v>
      </c>
      <c r="B62" s="182" t="s">
        <v>627</v>
      </c>
      <c r="C62" s="183">
        <v>1578214.12</v>
      </c>
      <c r="D62" s="174"/>
      <c r="E62" s="186">
        <f t="shared" si="5"/>
        <v>1578.2141200000001</v>
      </c>
      <c r="F62" s="183">
        <v>1698197.76</v>
      </c>
      <c r="G62" s="184">
        <f t="shared" si="3"/>
        <v>1698.19776</v>
      </c>
      <c r="H62" s="185">
        <f t="shared" si="4"/>
        <v>-7.0653514464652174</v>
      </c>
      <c r="I62" s="174"/>
    </row>
    <row r="63" spans="1:9" ht="31.5" x14ac:dyDescent="0.25">
      <c r="A63" s="181" t="s">
        <v>157</v>
      </c>
      <c r="B63" s="182" t="s">
        <v>630</v>
      </c>
      <c r="C63" s="183">
        <v>85436.82</v>
      </c>
      <c r="D63" s="174"/>
      <c r="E63" s="186">
        <f t="shared" si="5"/>
        <v>85.436820000000012</v>
      </c>
      <c r="F63" s="183">
        <v>85436.82</v>
      </c>
      <c r="G63" s="184">
        <f t="shared" si="3"/>
        <v>85.436820000000012</v>
      </c>
      <c r="H63" s="185">
        <f t="shared" si="4"/>
        <v>0</v>
      </c>
      <c r="I63" s="174"/>
    </row>
    <row r="64" spans="1:9" ht="47.25" x14ac:dyDescent="0.25">
      <c r="A64" s="181" t="s">
        <v>301</v>
      </c>
      <c r="B64" s="182" t="s">
        <v>634</v>
      </c>
      <c r="C64" s="183">
        <v>14966159.41</v>
      </c>
      <c r="D64" s="174"/>
      <c r="E64" s="186">
        <f t="shared" si="5"/>
        <v>14966.15941</v>
      </c>
      <c r="F64" s="183">
        <v>13601263.85</v>
      </c>
      <c r="G64" s="184">
        <f t="shared" si="3"/>
        <v>13601.263849999999</v>
      </c>
      <c r="H64" s="185">
        <f t="shared" si="4"/>
        <v>10.035064204713601</v>
      </c>
      <c r="I64" s="174"/>
    </row>
    <row r="65" spans="1:9" ht="31.5" x14ac:dyDescent="0.25">
      <c r="A65" s="181" t="s">
        <v>229</v>
      </c>
      <c r="B65" s="182" t="s">
        <v>637</v>
      </c>
      <c r="C65" s="183">
        <v>566715.68999999994</v>
      </c>
      <c r="D65" s="174"/>
      <c r="E65" s="186">
        <f t="shared" si="5"/>
        <v>566.71569</v>
      </c>
      <c r="F65" s="183">
        <v>542332.78</v>
      </c>
      <c r="G65" s="184">
        <f t="shared" si="3"/>
        <v>542.33278000000007</v>
      </c>
      <c r="H65" s="185">
        <f t="shared" si="4"/>
        <v>4.495931446371344</v>
      </c>
      <c r="I65" s="174"/>
    </row>
    <row r="68" spans="1:9" ht="15.75" x14ac:dyDescent="0.25">
      <c r="A68" s="116" t="s">
        <v>187</v>
      </c>
      <c r="B68" s="187"/>
      <c r="C68" s="188"/>
    </row>
    <row r="69" spans="1:9" ht="15.75" customHeight="1" x14ac:dyDescent="0.25">
      <c r="A69" s="81"/>
      <c r="B69" s="121" t="s">
        <v>325</v>
      </c>
      <c r="C69" s="189">
        <v>57</v>
      </c>
    </row>
    <row r="70" spans="1:9" x14ac:dyDescent="0.25">
      <c r="C70" s="124"/>
    </row>
    <row r="71" spans="1:9" x14ac:dyDescent="0.25">
      <c r="C71" s="124"/>
    </row>
    <row r="72" spans="1:9" x14ac:dyDescent="0.25">
      <c r="C72" s="124"/>
    </row>
    <row r="73" spans="1:9" x14ac:dyDescent="0.25">
      <c r="C73" s="124"/>
    </row>
    <row r="74" spans="1:9" x14ac:dyDescent="0.25">
      <c r="C74" s="124"/>
    </row>
    <row r="75" spans="1:9" x14ac:dyDescent="0.25">
      <c r="C75" s="124"/>
    </row>
    <row r="76" spans="1:9" x14ac:dyDescent="0.25">
      <c r="C76" s="124"/>
    </row>
    <row r="77" spans="1:9" x14ac:dyDescent="0.25">
      <c r="C77" s="124"/>
    </row>
    <row r="78" spans="1:9" x14ac:dyDescent="0.25">
      <c r="C78" s="124"/>
    </row>
    <row r="79" spans="1:9" x14ac:dyDescent="0.25">
      <c r="C79" s="124"/>
    </row>
    <row r="80" spans="1:9" x14ac:dyDescent="0.25">
      <c r="C80" s="124"/>
    </row>
    <row r="81" spans="3:3" x14ac:dyDescent="0.25">
      <c r="C81" s="124"/>
    </row>
    <row r="82" spans="3:3" x14ac:dyDescent="0.25">
      <c r="C82" s="124"/>
    </row>
    <row r="83" spans="3:3" x14ac:dyDescent="0.25">
      <c r="C83" s="124"/>
    </row>
    <row r="84" spans="3:3" x14ac:dyDescent="0.25">
      <c r="C84" s="124"/>
    </row>
    <row r="85" spans="3:3" x14ac:dyDescent="0.25">
      <c r="C85" s="124"/>
    </row>
    <row r="86" spans="3:3" x14ac:dyDescent="0.25">
      <c r="C86" s="124"/>
    </row>
    <row r="87" spans="3:3" x14ac:dyDescent="0.25">
      <c r="C87" s="124"/>
    </row>
    <row r="88" spans="3:3" x14ac:dyDescent="0.25">
      <c r="C88" s="124"/>
    </row>
    <row r="89" spans="3:3" x14ac:dyDescent="0.25">
      <c r="C89" s="124"/>
    </row>
    <row r="90" spans="3:3" x14ac:dyDescent="0.25">
      <c r="C90" s="124"/>
    </row>
    <row r="91" spans="3:3" x14ac:dyDescent="0.25">
      <c r="C91" s="124"/>
    </row>
    <row r="92" spans="3:3" x14ac:dyDescent="0.25">
      <c r="C92" s="124"/>
    </row>
    <row r="93" spans="3:3" x14ac:dyDescent="0.25">
      <c r="C93" s="124"/>
    </row>
    <row r="94" spans="3:3" x14ac:dyDescent="0.25">
      <c r="C94" s="124"/>
    </row>
    <row r="95" spans="3:3" x14ac:dyDescent="0.25">
      <c r="C95" s="124"/>
    </row>
    <row r="96" spans="3:3" x14ac:dyDescent="0.25">
      <c r="C96" s="124"/>
    </row>
    <row r="97" spans="3:3" x14ac:dyDescent="0.25">
      <c r="C97" s="124"/>
    </row>
    <row r="98" spans="3:3" x14ac:dyDescent="0.25">
      <c r="C98" s="124"/>
    </row>
    <row r="99" spans="3:3" x14ac:dyDescent="0.25">
      <c r="C99" s="124"/>
    </row>
    <row r="100" spans="3:3" x14ac:dyDescent="0.25">
      <c r="C100" s="124"/>
    </row>
    <row r="101" spans="3:3" x14ac:dyDescent="0.25">
      <c r="C101" s="124"/>
    </row>
    <row r="102" spans="3:3" x14ac:dyDescent="0.25">
      <c r="C102" s="124"/>
    </row>
    <row r="103" spans="3:3" x14ac:dyDescent="0.25">
      <c r="C103" s="124"/>
    </row>
    <row r="104" spans="3:3" x14ac:dyDescent="0.25">
      <c r="C104" s="124"/>
    </row>
    <row r="105" spans="3:3" x14ac:dyDescent="0.25">
      <c r="C105" s="124"/>
    </row>
    <row r="106" spans="3:3" x14ac:dyDescent="0.25">
      <c r="C106" s="124"/>
    </row>
    <row r="107" spans="3:3" x14ac:dyDescent="0.25">
      <c r="C107" s="124"/>
    </row>
    <row r="108" spans="3:3" x14ac:dyDescent="0.25">
      <c r="C108" s="124"/>
    </row>
    <row r="109" spans="3:3" x14ac:dyDescent="0.25">
      <c r="C109" s="124"/>
    </row>
    <row r="110" spans="3:3" x14ac:dyDescent="0.25">
      <c r="C110" s="124"/>
    </row>
    <row r="111" spans="3:3" x14ac:dyDescent="0.25">
      <c r="C111" s="124"/>
    </row>
    <row r="112" spans="3:3" x14ac:dyDescent="0.25">
      <c r="C112" s="124"/>
    </row>
    <row r="113" spans="3:3" x14ac:dyDescent="0.25">
      <c r="C113" s="124"/>
    </row>
    <row r="114" spans="3:3" x14ac:dyDescent="0.25">
      <c r="C114" s="124"/>
    </row>
    <row r="115" spans="3:3" x14ac:dyDescent="0.25">
      <c r="C115" s="124"/>
    </row>
    <row r="116" spans="3:3" x14ac:dyDescent="0.25">
      <c r="C116" s="124"/>
    </row>
    <row r="117" spans="3:3" x14ac:dyDescent="0.25">
      <c r="C117" s="124"/>
    </row>
    <row r="118" spans="3:3" x14ac:dyDescent="0.25">
      <c r="C118" s="124"/>
    </row>
    <row r="119" spans="3:3" x14ac:dyDescent="0.25">
      <c r="C119" s="124"/>
    </row>
    <row r="120" spans="3:3" x14ac:dyDescent="0.25">
      <c r="C120" s="124"/>
    </row>
    <row r="121" spans="3:3" x14ac:dyDescent="0.25">
      <c r="C121" s="124"/>
    </row>
    <row r="122" spans="3:3" x14ac:dyDescent="0.25">
      <c r="C122" s="124"/>
    </row>
    <row r="123" spans="3:3" x14ac:dyDescent="0.25">
      <c r="C123" s="124"/>
    </row>
    <row r="124" spans="3:3" x14ac:dyDescent="0.25">
      <c r="C124" s="124"/>
    </row>
    <row r="125" spans="3:3" x14ac:dyDescent="0.25">
      <c r="C125" s="124"/>
    </row>
    <row r="126" spans="3:3" x14ac:dyDescent="0.25">
      <c r="C126" s="124"/>
    </row>
    <row r="127" spans="3:3" x14ac:dyDescent="0.25">
      <c r="C127" s="124"/>
    </row>
    <row r="128" spans="3:3" x14ac:dyDescent="0.25">
      <c r="C128" s="124"/>
    </row>
    <row r="129" spans="3:3" x14ac:dyDescent="0.25">
      <c r="C129" s="124"/>
    </row>
    <row r="130" spans="3:3" x14ac:dyDescent="0.25">
      <c r="C130" s="124"/>
    </row>
    <row r="131" spans="3:3" x14ac:dyDescent="0.25">
      <c r="C131" s="124"/>
    </row>
    <row r="132" spans="3:3" x14ac:dyDescent="0.25">
      <c r="C132" s="124"/>
    </row>
    <row r="133" spans="3:3" x14ac:dyDescent="0.25">
      <c r="C133" s="124"/>
    </row>
    <row r="134" spans="3:3" x14ac:dyDescent="0.25">
      <c r="C134" s="124"/>
    </row>
    <row r="135" spans="3:3" x14ac:dyDescent="0.25">
      <c r="C135" s="124"/>
    </row>
    <row r="136" spans="3:3" x14ac:dyDescent="0.25">
      <c r="C136" s="124"/>
    </row>
    <row r="137" spans="3:3" x14ac:dyDescent="0.25">
      <c r="C137" s="124"/>
    </row>
    <row r="138" spans="3:3" x14ac:dyDescent="0.25">
      <c r="C138" s="124"/>
    </row>
    <row r="139" spans="3:3" x14ac:dyDescent="0.25">
      <c r="C139" s="124"/>
    </row>
    <row r="140" spans="3:3" x14ac:dyDescent="0.25">
      <c r="C140" s="124"/>
    </row>
    <row r="141" spans="3:3" x14ac:dyDescent="0.25">
      <c r="C141" s="124"/>
    </row>
    <row r="142" spans="3:3" x14ac:dyDescent="0.25">
      <c r="C142" s="124"/>
    </row>
    <row r="143" spans="3:3" x14ac:dyDescent="0.25">
      <c r="C143" s="124"/>
    </row>
    <row r="144" spans="3:3" x14ac:dyDescent="0.25">
      <c r="C144" s="124"/>
    </row>
    <row r="145" spans="3:3" x14ac:dyDescent="0.25">
      <c r="C145" s="124"/>
    </row>
    <row r="146" spans="3:3" x14ac:dyDescent="0.25">
      <c r="C146" s="124"/>
    </row>
    <row r="147" spans="3:3" x14ac:dyDescent="0.25">
      <c r="C147" s="124"/>
    </row>
    <row r="148" spans="3:3" x14ac:dyDescent="0.25">
      <c r="C148" s="124"/>
    </row>
    <row r="149" spans="3:3" x14ac:dyDescent="0.25">
      <c r="C149" s="124"/>
    </row>
    <row r="150" spans="3:3" x14ac:dyDescent="0.25">
      <c r="C150" s="124"/>
    </row>
    <row r="151" spans="3:3" x14ac:dyDescent="0.25">
      <c r="C151" s="124"/>
    </row>
    <row r="152" spans="3:3" x14ac:dyDescent="0.25">
      <c r="C152" s="124"/>
    </row>
    <row r="153" spans="3:3" x14ac:dyDescent="0.25">
      <c r="C153" s="124"/>
    </row>
    <row r="154" spans="3:3" x14ac:dyDescent="0.25">
      <c r="C154" s="124"/>
    </row>
    <row r="155" spans="3:3" x14ac:dyDescent="0.25">
      <c r="C155" s="124"/>
    </row>
    <row r="156" spans="3:3" x14ac:dyDescent="0.25">
      <c r="C156" s="124"/>
    </row>
    <row r="157" spans="3:3" x14ac:dyDescent="0.25">
      <c r="C157" s="124"/>
    </row>
    <row r="158" spans="3:3" x14ac:dyDescent="0.25">
      <c r="C158" s="124"/>
    </row>
    <row r="159" spans="3:3" x14ac:dyDescent="0.25">
      <c r="C159" s="124"/>
    </row>
    <row r="160" spans="3:3" x14ac:dyDescent="0.25">
      <c r="C160" s="124"/>
    </row>
    <row r="161" spans="3:3" x14ac:dyDescent="0.25">
      <c r="C161" s="124"/>
    </row>
    <row r="162" spans="3:3" x14ac:dyDescent="0.25">
      <c r="C162" s="124"/>
    </row>
    <row r="163" spans="3:3" x14ac:dyDescent="0.25">
      <c r="C163" s="124"/>
    </row>
    <row r="164" spans="3:3" x14ac:dyDescent="0.25">
      <c r="C164" s="124"/>
    </row>
    <row r="165" spans="3:3" x14ac:dyDescent="0.25">
      <c r="C165" s="124"/>
    </row>
    <row r="166" spans="3:3" x14ac:dyDescent="0.25">
      <c r="C166" s="124"/>
    </row>
    <row r="167" spans="3:3" x14ac:dyDescent="0.25">
      <c r="C167" s="124"/>
    </row>
    <row r="168" spans="3:3" x14ac:dyDescent="0.25">
      <c r="C168" s="124"/>
    </row>
    <row r="169" spans="3:3" x14ac:dyDescent="0.25">
      <c r="C169" s="124"/>
    </row>
    <row r="170" spans="3:3" x14ac:dyDescent="0.25">
      <c r="C170" s="124"/>
    </row>
    <row r="171" spans="3:3" x14ac:dyDescent="0.25">
      <c r="C171" s="124"/>
    </row>
    <row r="172" spans="3:3" x14ac:dyDescent="0.25">
      <c r="C172" s="124"/>
    </row>
    <row r="173" spans="3:3" x14ac:dyDescent="0.25">
      <c r="C173" s="124"/>
    </row>
    <row r="174" spans="3:3" x14ac:dyDescent="0.25">
      <c r="C174" s="124"/>
    </row>
    <row r="175" spans="3:3" x14ac:dyDescent="0.25">
      <c r="C175" s="124"/>
    </row>
    <row r="176" spans="3:3" x14ac:dyDescent="0.25">
      <c r="C176" s="124"/>
    </row>
    <row r="177" spans="3:3" x14ac:dyDescent="0.25">
      <c r="C177" s="124"/>
    </row>
    <row r="178" spans="3:3" x14ac:dyDescent="0.25">
      <c r="C178" s="124"/>
    </row>
    <row r="179" spans="3:3" x14ac:dyDescent="0.25">
      <c r="C179" s="124"/>
    </row>
    <row r="180" spans="3:3" x14ac:dyDescent="0.25">
      <c r="C180" s="124"/>
    </row>
    <row r="181" spans="3:3" x14ac:dyDescent="0.25">
      <c r="C181" s="124"/>
    </row>
    <row r="182" spans="3:3" x14ac:dyDescent="0.25">
      <c r="C182" s="124"/>
    </row>
    <row r="183" spans="3:3" x14ac:dyDescent="0.25">
      <c r="C183" s="124"/>
    </row>
    <row r="184" spans="3:3" x14ac:dyDescent="0.25">
      <c r="C184" s="124"/>
    </row>
    <row r="185" spans="3:3" x14ac:dyDescent="0.25">
      <c r="C185" s="124"/>
    </row>
    <row r="186" spans="3:3" x14ac:dyDescent="0.25">
      <c r="C186" s="124"/>
    </row>
    <row r="187" spans="3:3" x14ac:dyDescent="0.25">
      <c r="C187" s="124"/>
    </row>
    <row r="188" spans="3:3" x14ac:dyDescent="0.25">
      <c r="C188" s="124"/>
    </row>
    <row r="189" spans="3:3" x14ac:dyDescent="0.25">
      <c r="C189" s="124"/>
    </row>
    <row r="190" spans="3:3" x14ac:dyDescent="0.25">
      <c r="C190" s="124"/>
    </row>
    <row r="191" spans="3:3" x14ac:dyDescent="0.25">
      <c r="C191" s="124"/>
    </row>
    <row r="192" spans="3:3" x14ac:dyDescent="0.25">
      <c r="C192" s="124"/>
    </row>
    <row r="193" spans="3:3" x14ac:dyDescent="0.25">
      <c r="C193" s="124"/>
    </row>
    <row r="194" spans="3:3" x14ac:dyDescent="0.25">
      <c r="C194" s="124"/>
    </row>
    <row r="195" spans="3:3" x14ac:dyDescent="0.25">
      <c r="C195" s="124"/>
    </row>
    <row r="196" spans="3:3" x14ac:dyDescent="0.25">
      <c r="C196" s="124"/>
    </row>
    <row r="197" spans="3:3" x14ac:dyDescent="0.25">
      <c r="C197" s="124"/>
    </row>
    <row r="198" spans="3:3" x14ac:dyDescent="0.25">
      <c r="C198" s="124"/>
    </row>
    <row r="199" spans="3:3" x14ac:dyDescent="0.25">
      <c r="C199" s="124"/>
    </row>
    <row r="200" spans="3:3" x14ac:dyDescent="0.25">
      <c r="C200" s="124"/>
    </row>
    <row r="201" spans="3:3" x14ac:dyDescent="0.25">
      <c r="C201" s="124"/>
    </row>
    <row r="202" spans="3:3" x14ac:dyDescent="0.25">
      <c r="C202" s="124"/>
    </row>
    <row r="203" spans="3:3" x14ac:dyDescent="0.25">
      <c r="C203" s="124"/>
    </row>
    <row r="204" spans="3:3" x14ac:dyDescent="0.25">
      <c r="C204" s="124"/>
    </row>
    <row r="205" spans="3:3" x14ac:dyDescent="0.25">
      <c r="C205" s="124"/>
    </row>
  </sheetData>
  <autoFilter ref="A9:I65"/>
  <mergeCells count="6">
    <mergeCell ref="A6:C6"/>
    <mergeCell ref="A1:C1"/>
    <mergeCell ref="A2:B2"/>
    <mergeCell ref="A3:B3"/>
    <mergeCell ref="A4:B4"/>
    <mergeCell ref="A5:B5"/>
  </mergeCells>
  <pageMargins left="0.7" right="0.7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 свод 2025</vt:lpstr>
      <vt:lpstr>Баллы за 1-3 кв</vt:lpstr>
      <vt:lpstr>Закупки</vt:lpstr>
      <vt:lpstr>105 счет </vt:lpstr>
      <vt:lpstr>Равномерность</vt:lpstr>
      <vt:lpstr>Лист1</vt:lpstr>
      <vt:lpstr>Лист4</vt:lpstr>
      <vt:lpstr>ПИАО БО 01012026</vt:lpstr>
      <vt:lpstr>МЗ 105 счет 01012026</vt:lpstr>
      <vt:lpstr>Доходы_просроч</vt:lpstr>
      <vt:lpstr>'Баллы за 1-3 кв'!Область_печати</vt:lpstr>
      <vt:lpstr>Закупки!Область_печати</vt:lpstr>
      <vt:lpstr>'Итого свод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Беззаботнова Светлана Николаевна</cp:lastModifiedBy>
  <cp:revision>2</cp:revision>
  <cp:lastPrinted>2026-04-02T09:07:01Z</cp:lastPrinted>
  <dcterms:created xsi:type="dcterms:W3CDTF">2012-04-17T13:30:50Z</dcterms:created>
  <dcterms:modified xsi:type="dcterms:W3CDTF">2026-04-13T09:31:32Z</dcterms:modified>
  <dc:language>ru-RU</dc:language>
</cp:coreProperties>
</file>